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40" windowWidth="12135" windowHeight="3540" activeTab="1"/>
  </bookViews>
  <sheets>
    <sheet name="Rekapitulace stavby" sheetId="1" r:id="rId1"/>
    <sheet name="1 - stavební úpravy komun..." sheetId="2" r:id="rId2"/>
    <sheet name="2 - Vedlejší a ostatní ro..." sheetId="3" r:id="rId3"/>
  </sheets>
  <definedNames>
    <definedName name="_xlnm.Print_Titles" localSheetId="1">'1 - stavební úpravy komun...'!$129:$129</definedName>
    <definedName name="_xlnm.Print_Titles" localSheetId="2">'2 - Vedlejší a ostatní ro...'!$117:$117</definedName>
    <definedName name="_xlnm.Print_Titles" localSheetId="0">'Rekapitulace stavby'!$85:$85</definedName>
    <definedName name="_xlnm.Print_Area" localSheetId="1">'1 - stavební úpravy komun...'!$C$4:$Q$70,'1 - stavební úpravy komun...'!$C$76:$Q$113,'1 - stavební úpravy komun...'!$C$119:$Q$327</definedName>
    <definedName name="_xlnm.Print_Area" localSheetId="2">'2 - Vedlejší a ostatní ro...'!$C$4:$Q$70,'2 - Vedlejší a ostatní ro...'!$C$76:$Q$101,'2 - Vedlejší a ostatní ro...'!$C$107:$Q$134</definedName>
    <definedName name="_xlnm.Print_Area" localSheetId="0">'Rekapitulace stavby'!$C$4:$AP$70,'Rekapitulace stavby'!$C$76:$AP$97</definedName>
  </definedNames>
  <calcPr calcId="125725"/>
</workbook>
</file>

<file path=xl/calcChain.xml><?xml version="1.0" encoding="utf-8"?>
<calcChain xmlns="http://schemas.openxmlformats.org/spreadsheetml/2006/main">
  <c r="AY89" i="1"/>
  <c r="AX89"/>
  <c r="BI134" i="3"/>
  <c r="BH134"/>
  <c r="BG134"/>
  <c r="BF134"/>
  <c r="BK134"/>
  <c r="N134"/>
  <c r="BE134"/>
  <c r="BI133"/>
  <c r="BH133"/>
  <c r="BG133"/>
  <c r="BF133"/>
  <c r="BK133"/>
  <c r="N133"/>
  <c r="BE133" s="1"/>
  <c r="BI132"/>
  <c r="BH132"/>
  <c r="BG132"/>
  <c r="BF132"/>
  <c r="BK132"/>
  <c r="N132"/>
  <c r="BE132"/>
  <c r="BI131"/>
  <c r="BH131"/>
  <c r="BG131"/>
  <c r="BF131"/>
  <c r="BK131"/>
  <c r="N131"/>
  <c r="BE131"/>
  <c r="BI130"/>
  <c r="BH130"/>
  <c r="BG130"/>
  <c r="BF130"/>
  <c r="BK130"/>
  <c r="BK129"/>
  <c r="N129"/>
  <c r="N130"/>
  <c r="BE130"/>
  <c r="N91"/>
  <c r="BI128"/>
  <c r="BH128"/>
  <c r="BG128"/>
  <c r="BF128"/>
  <c r="AA128"/>
  <c r="Y128"/>
  <c r="W128"/>
  <c r="BK128"/>
  <c r="N128"/>
  <c r="BE128"/>
  <c r="BI127"/>
  <c r="BH127"/>
  <c r="BG127"/>
  <c r="BF127"/>
  <c r="AA127"/>
  <c r="Y127"/>
  <c r="W127"/>
  <c r="BK127"/>
  <c r="N127"/>
  <c r="BE127"/>
  <c r="BI126"/>
  <c r="BH126"/>
  <c r="BG126"/>
  <c r="BF126"/>
  <c r="AA126"/>
  <c r="Y126"/>
  <c r="W126"/>
  <c r="BK126"/>
  <c r="N126"/>
  <c r="BE126"/>
  <c r="BI125"/>
  <c r="BH125"/>
  <c r="BG125"/>
  <c r="BF125"/>
  <c r="AA125"/>
  <c r="Y125"/>
  <c r="W125"/>
  <c r="BK125"/>
  <c r="N125"/>
  <c r="BE125"/>
  <c r="BI124"/>
  <c r="BH124"/>
  <c r="BG124"/>
  <c r="BF124"/>
  <c r="AA124"/>
  <c r="Y124"/>
  <c r="W124"/>
  <c r="BK124"/>
  <c r="N124"/>
  <c r="BE124"/>
  <c r="BI123"/>
  <c r="BH123"/>
  <c r="BG123"/>
  <c r="BF123"/>
  <c r="AA123"/>
  <c r="Y123"/>
  <c r="W123"/>
  <c r="BK123"/>
  <c r="N123"/>
  <c r="BE123"/>
  <c r="BI122"/>
  <c r="BH122"/>
  <c r="BG122"/>
  <c r="BF122"/>
  <c r="AA122"/>
  <c r="Y122"/>
  <c r="W122"/>
  <c r="BK122"/>
  <c r="N122"/>
  <c r="BE122"/>
  <c r="BI121"/>
  <c r="BH121"/>
  <c r="BG121"/>
  <c r="BF121"/>
  <c r="AA121"/>
  <c r="AA120"/>
  <c r="AA119"/>
  <c r="AA118" s="1"/>
  <c r="Y121"/>
  <c r="Y120"/>
  <c r="Y119"/>
  <c r="Y118" s="1"/>
  <c r="W121"/>
  <c r="W120"/>
  <c r="W119"/>
  <c r="W118"/>
  <c r="AU89" i="1"/>
  <c r="BK121" i="3"/>
  <c r="BK120"/>
  <c r="N120" s="1"/>
  <c r="N90" s="1"/>
  <c r="BK119"/>
  <c r="N119" s="1"/>
  <c r="N89" s="1"/>
  <c r="BK118"/>
  <c r="N118" s="1"/>
  <c r="N88" s="1"/>
  <c r="N121"/>
  <c r="BE121"/>
  <c r="F112"/>
  <c r="F110"/>
  <c r="BI99"/>
  <c r="BH99"/>
  <c r="BG99"/>
  <c r="BF99"/>
  <c r="BI98"/>
  <c r="BH98"/>
  <c r="BG98"/>
  <c r="BF98"/>
  <c r="BI97"/>
  <c r="BH97"/>
  <c r="BG97"/>
  <c r="BF97"/>
  <c r="BI96"/>
  <c r="BH96"/>
  <c r="BG96"/>
  <c r="BF96"/>
  <c r="BI95"/>
  <c r="BH95"/>
  <c r="BG95"/>
  <c r="BF95"/>
  <c r="BI94"/>
  <c r="H36"/>
  <c r="BD89" i="1"/>
  <c r="BH94" i="3"/>
  <c r="H35"/>
  <c r="BC89" i="1"/>
  <c r="BG94" i="3"/>
  <c r="H34"/>
  <c r="BB89" i="1"/>
  <c r="BF94" i="3"/>
  <c r="M33"/>
  <c r="AW89" i="1"/>
  <c r="H33" i="3"/>
  <c r="BA89" i="1"/>
  <c r="F81" i="3"/>
  <c r="F79"/>
  <c r="O21"/>
  <c r="E21"/>
  <c r="M115"/>
  <c r="M84"/>
  <c r="O20"/>
  <c r="O18"/>
  <c r="E18"/>
  <c r="M114"/>
  <c r="M83"/>
  <c r="O17"/>
  <c r="O15"/>
  <c r="E15"/>
  <c r="F115"/>
  <c r="F84"/>
  <c r="O14"/>
  <c r="O12"/>
  <c r="E12"/>
  <c r="F114"/>
  <c r="F83"/>
  <c r="O11"/>
  <c r="O9"/>
  <c r="M112"/>
  <c r="M81"/>
  <c r="F6"/>
  <c r="F109"/>
  <c r="F78"/>
  <c r="AY88" i="1"/>
  <c r="AX88"/>
  <c r="BI327" i="2"/>
  <c r="BH327"/>
  <c r="BG327"/>
  <c r="BF327"/>
  <c r="BK327"/>
  <c r="N327"/>
  <c r="BE327"/>
  <c r="BI326"/>
  <c r="BH326"/>
  <c r="BG326"/>
  <c r="BF326"/>
  <c r="BK326"/>
  <c r="N326"/>
  <c r="BE326" s="1"/>
  <c r="BI325"/>
  <c r="BH325"/>
  <c r="BG325"/>
  <c r="BF325"/>
  <c r="BK325"/>
  <c r="N325"/>
  <c r="BE325"/>
  <c r="BI324"/>
  <c r="BH324"/>
  <c r="BG324"/>
  <c r="BF324"/>
  <c r="BK324"/>
  <c r="N324"/>
  <c r="BE324" s="1"/>
  <c r="BI323"/>
  <c r="BH323"/>
  <c r="BG323"/>
  <c r="BF323"/>
  <c r="BK323"/>
  <c r="BK322"/>
  <c r="N322"/>
  <c r="N103" s="1"/>
  <c r="N323"/>
  <c r="BE323"/>
  <c r="BI321"/>
  <c r="BH321"/>
  <c r="BG321"/>
  <c r="BF321"/>
  <c r="AA321"/>
  <c r="Y321"/>
  <c r="W321"/>
  <c r="BK321"/>
  <c r="N321"/>
  <c r="BE321"/>
  <c r="BI320"/>
  <c r="BH320"/>
  <c r="BG320"/>
  <c r="BF320"/>
  <c r="AA320"/>
  <c r="Y320"/>
  <c r="W320"/>
  <c r="BK320"/>
  <c r="N320"/>
  <c r="BE320"/>
  <c r="BI319"/>
  <c r="BH319"/>
  <c r="BG319"/>
  <c r="BF319"/>
  <c r="AA319"/>
  <c r="Y319"/>
  <c r="W319"/>
  <c r="BK319"/>
  <c r="N319"/>
  <c r="BE319"/>
  <c r="BI318"/>
  <c r="BH318"/>
  <c r="BG318"/>
  <c r="BF318"/>
  <c r="AA318"/>
  <c r="AA317"/>
  <c r="Y318"/>
  <c r="Y317"/>
  <c r="W318"/>
  <c r="W317"/>
  <c r="BK318"/>
  <c r="BK317"/>
  <c r="N317"/>
  <c r="N102" s="1"/>
  <c r="N318"/>
  <c r="BE318"/>
  <c r="BI316"/>
  <c r="BH316"/>
  <c r="BG316"/>
  <c r="BF316"/>
  <c r="AA316"/>
  <c r="AA315"/>
  <c r="Y316"/>
  <c r="Y315"/>
  <c r="W316"/>
  <c r="W315"/>
  <c r="BK316"/>
  <c r="BK315"/>
  <c r="N315" s="1"/>
  <c r="N101" s="1"/>
  <c r="N316"/>
  <c r="BE316"/>
  <c r="BI312"/>
  <c r="BH312"/>
  <c r="BG312"/>
  <c r="BF312"/>
  <c r="AA312"/>
  <c r="Y312"/>
  <c r="W312"/>
  <c r="BK312"/>
  <c r="N312"/>
  <c r="BE312"/>
  <c r="BI308"/>
  <c r="BH308"/>
  <c r="BG308"/>
  <c r="BF308"/>
  <c r="AA308"/>
  <c r="Y308"/>
  <c r="W308"/>
  <c r="BK308"/>
  <c r="N308"/>
  <c r="BE308"/>
  <c r="BI304"/>
  <c r="BH304"/>
  <c r="BG304"/>
  <c r="BF304"/>
  <c r="AA304"/>
  <c r="Y304"/>
  <c r="W304"/>
  <c r="BK304"/>
  <c r="N304"/>
  <c r="BE304"/>
  <c r="BI300"/>
  <c r="BH300"/>
  <c r="BG300"/>
  <c r="BF300"/>
  <c r="AA300"/>
  <c r="Y300"/>
  <c r="W300"/>
  <c r="BK300"/>
  <c r="N300"/>
  <c r="BE300"/>
  <c r="BI299"/>
  <c r="BH299"/>
  <c r="BG299"/>
  <c r="BF299"/>
  <c r="AA299"/>
  <c r="Y299"/>
  <c r="W299"/>
  <c r="BK299"/>
  <c r="N299"/>
  <c r="BE299"/>
  <c r="BI298"/>
  <c r="BH298"/>
  <c r="BG298"/>
  <c r="BF298"/>
  <c r="AA298"/>
  <c r="Y298"/>
  <c r="W298"/>
  <c r="BK298"/>
  <c r="N298"/>
  <c r="BE298"/>
  <c r="BI295"/>
  <c r="BH295"/>
  <c r="BG295"/>
  <c r="BF295"/>
  <c r="AA295"/>
  <c r="Y295"/>
  <c r="W295"/>
  <c r="BK295"/>
  <c r="N295"/>
  <c r="BE295"/>
  <c r="BI292"/>
  <c r="BH292"/>
  <c r="BG292"/>
  <c r="BF292"/>
  <c r="AA292"/>
  <c r="Y292"/>
  <c r="W292"/>
  <c r="BK292"/>
  <c r="N292"/>
  <c r="BE292"/>
  <c r="BI291"/>
  <c r="BH291"/>
  <c r="BG291"/>
  <c r="BF291"/>
  <c r="AA291"/>
  <c r="AA290"/>
  <c r="Y291"/>
  <c r="Y290"/>
  <c r="W291"/>
  <c r="W290"/>
  <c r="BK291"/>
  <c r="BK290"/>
  <c r="N290" s="1"/>
  <c r="N100" s="1"/>
  <c r="N291"/>
  <c r="BE291"/>
  <c r="BI289"/>
  <c r="BH289"/>
  <c r="BG289"/>
  <c r="BF289"/>
  <c r="AA289"/>
  <c r="Y289"/>
  <c r="W289"/>
  <c r="BK289"/>
  <c r="N289"/>
  <c r="BE289"/>
  <c r="BI288"/>
  <c r="BH288"/>
  <c r="BG288"/>
  <c r="BF288"/>
  <c r="AA288"/>
  <c r="Y288"/>
  <c r="W288"/>
  <c r="BK288"/>
  <c r="N288"/>
  <c r="BE288"/>
  <c r="BI287"/>
  <c r="BH287"/>
  <c r="BG287"/>
  <c r="BF287"/>
  <c r="AA287"/>
  <c r="Y287"/>
  <c r="W287"/>
  <c r="BK287"/>
  <c r="N287"/>
  <c r="BE287"/>
  <c r="BI286"/>
  <c r="BH286"/>
  <c r="BG286"/>
  <c r="BF286"/>
  <c r="AA286"/>
  <c r="Y286"/>
  <c r="W286"/>
  <c r="BK286"/>
  <c r="N286"/>
  <c r="BE286"/>
  <c r="BI285"/>
  <c r="BH285"/>
  <c r="BG285"/>
  <c r="BF285"/>
  <c r="AA285"/>
  <c r="Y285"/>
  <c r="W285"/>
  <c r="BK285"/>
  <c r="N285"/>
  <c r="BE285"/>
  <c r="BI284"/>
  <c r="BH284"/>
  <c r="BG284"/>
  <c r="BF284"/>
  <c r="AA284"/>
  <c r="Y284"/>
  <c r="W284"/>
  <c r="BK284"/>
  <c r="N284"/>
  <c r="BE284"/>
  <c r="BI283"/>
  <c r="BH283"/>
  <c r="BG283"/>
  <c r="BF283"/>
  <c r="AA283"/>
  <c r="Y283"/>
  <c r="W283"/>
  <c r="BK283"/>
  <c r="N283"/>
  <c r="BE283"/>
  <c r="BI282"/>
  <c r="BH282"/>
  <c r="BG282"/>
  <c r="BF282"/>
  <c r="AA282"/>
  <c r="Y282"/>
  <c r="W282"/>
  <c r="BK282"/>
  <c r="N282"/>
  <c r="BE282"/>
  <c r="BI281"/>
  <c r="BH281"/>
  <c r="BG281"/>
  <c r="BF281"/>
  <c r="AA281"/>
  <c r="Y281"/>
  <c r="W281"/>
  <c r="BK281"/>
  <c r="N281"/>
  <c r="BE281"/>
  <c r="BI280"/>
  <c r="BH280"/>
  <c r="BG280"/>
  <c r="BF280"/>
  <c r="AA280"/>
  <c r="AA279"/>
  <c r="Y280"/>
  <c r="Y279"/>
  <c r="W280"/>
  <c r="W279"/>
  <c r="BK280"/>
  <c r="BK279"/>
  <c r="N279" s="1"/>
  <c r="N99" s="1"/>
  <c r="N280"/>
  <c r="BE280"/>
  <c r="BI278"/>
  <c r="BH278"/>
  <c r="BG278"/>
  <c r="BF278"/>
  <c r="AA278"/>
  <c r="Y278"/>
  <c r="W278"/>
  <c r="BK278"/>
  <c r="N278"/>
  <c r="BE278"/>
  <c r="BI277"/>
  <c r="BH277"/>
  <c r="BG277"/>
  <c r="BF277"/>
  <c r="AA277"/>
  <c r="Y277"/>
  <c r="W277"/>
  <c r="BK277"/>
  <c r="N277"/>
  <c r="BE277"/>
  <c r="BI276"/>
  <c r="BH276"/>
  <c r="BG276"/>
  <c r="BF276"/>
  <c r="AA276"/>
  <c r="Y276"/>
  <c r="W276"/>
  <c r="BK276"/>
  <c r="N276"/>
  <c r="BE276"/>
  <c r="BI275"/>
  <c r="BH275"/>
  <c r="BG275"/>
  <c r="BF275"/>
  <c r="AA275"/>
  <c r="Y275"/>
  <c r="W275"/>
  <c r="BK275"/>
  <c r="N275"/>
  <c r="BE275"/>
  <c r="BI274"/>
  <c r="BH274"/>
  <c r="BG274"/>
  <c r="BF274"/>
  <c r="AA274"/>
  <c r="Y274"/>
  <c r="W274"/>
  <c r="BK274"/>
  <c r="N274"/>
  <c r="BE274"/>
  <c r="BI273"/>
  <c r="BH273"/>
  <c r="BG273"/>
  <c r="BF273"/>
  <c r="AA273"/>
  <c r="Y273"/>
  <c r="W273"/>
  <c r="BK273"/>
  <c r="N273"/>
  <c r="BE273"/>
  <c r="BI271"/>
  <c r="BH271"/>
  <c r="BG271"/>
  <c r="BF271"/>
  <c r="AA271"/>
  <c r="AA270"/>
  <c r="Y271"/>
  <c r="Y270"/>
  <c r="W271"/>
  <c r="W270"/>
  <c r="BK271"/>
  <c r="BK270"/>
  <c r="N270"/>
  <c r="N271"/>
  <c r="BE271"/>
  <c r="N98"/>
  <c r="BI269"/>
  <c r="BH269"/>
  <c r="BG269"/>
  <c r="BF269"/>
  <c r="AA269"/>
  <c r="Y269"/>
  <c r="W269"/>
  <c r="BK269"/>
  <c r="N269"/>
  <c r="BE269"/>
  <c r="BI267"/>
  <c r="BH267"/>
  <c r="BG267"/>
  <c r="BF267"/>
  <c r="AA267"/>
  <c r="Y267"/>
  <c r="W267"/>
  <c r="BK267"/>
  <c r="N267"/>
  <c r="BE267"/>
  <c r="BI266"/>
  <c r="BH266"/>
  <c r="BG266"/>
  <c r="BF266"/>
  <c r="AA266"/>
  <c r="Y266"/>
  <c r="W266"/>
  <c r="BK266"/>
  <c r="N266"/>
  <c r="BE266"/>
  <c r="BI263"/>
  <c r="BH263"/>
  <c r="BG263"/>
  <c r="BF263"/>
  <c r="AA263"/>
  <c r="AA262"/>
  <c r="Y263"/>
  <c r="Y262"/>
  <c r="W263"/>
  <c r="W262"/>
  <c r="BK263"/>
  <c r="BK262"/>
  <c r="N262"/>
  <c r="N263"/>
  <c r="BE263"/>
  <c r="N97"/>
  <c r="BI261"/>
  <c r="BH261"/>
  <c r="BG261"/>
  <c r="BF261"/>
  <c r="AA261"/>
  <c r="Y261"/>
  <c r="W261"/>
  <c r="BK261"/>
  <c r="N261"/>
  <c r="BE261"/>
  <c r="BI259"/>
  <c r="BH259"/>
  <c r="BG259"/>
  <c r="BF259"/>
  <c r="AA259"/>
  <c r="Y259"/>
  <c r="W259"/>
  <c r="BK259"/>
  <c r="N259"/>
  <c r="BE259"/>
  <c r="BI257"/>
  <c r="BH257"/>
  <c r="BG257"/>
  <c r="BF257"/>
  <c r="AA257"/>
  <c r="Y257"/>
  <c r="W257"/>
  <c r="BK257"/>
  <c r="N257"/>
  <c r="BE257"/>
  <c r="BI255"/>
  <c r="BH255"/>
  <c r="BG255"/>
  <c r="BF255"/>
  <c r="AA255"/>
  <c r="Y255"/>
  <c r="W255"/>
  <c r="BK255"/>
  <c r="N255"/>
  <c r="BE255"/>
  <c r="BI253"/>
  <c r="BH253"/>
  <c r="BG253"/>
  <c r="BF253"/>
  <c r="AA253"/>
  <c r="Y253"/>
  <c r="W253"/>
  <c r="BK253"/>
  <c r="N253"/>
  <c r="BE253"/>
  <c r="BI252"/>
  <c r="BH252"/>
  <c r="BG252"/>
  <c r="BF252"/>
  <c r="AA252"/>
  <c r="Y252"/>
  <c r="W252"/>
  <c r="BK252"/>
  <c r="N252"/>
  <c r="BE252"/>
  <c r="BI250"/>
  <c r="BH250"/>
  <c r="BG250"/>
  <c r="BF250"/>
  <c r="AA250"/>
  <c r="Y250"/>
  <c r="W250"/>
  <c r="BK250"/>
  <c r="N250"/>
  <c r="BE250"/>
  <c r="BI248"/>
  <c r="BH248"/>
  <c r="BG248"/>
  <c r="BF248"/>
  <c r="AA248"/>
  <c r="Y248"/>
  <c r="W248"/>
  <c r="BK248"/>
  <c r="N248"/>
  <c r="BE248"/>
  <c r="BI246"/>
  <c r="BH246"/>
  <c r="BG246"/>
  <c r="BF246"/>
  <c r="AA246"/>
  <c r="Y246"/>
  <c r="W246"/>
  <c r="BK246"/>
  <c r="N246"/>
  <c r="BE246"/>
  <c r="BI245"/>
  <c r="BH245"/>
  <c r="BG245"/>
  <c r="BF245"/>
  <c r="AA245"/>
  <c r="Y245"/>
  <c r="W245"/>
  <c r="BK245"/>
  <c r="N245"/>
  <c r="BE245"/>
  <c r="BI242"/>
  <c r="BH242"/>
  <c r="BG242"/>
  <c r="BF242"/>
  <c r="AA242"/>
  <c r="Y242"/>
  <c r="W242"/>
  <c r="BK242"/>
  <c r="N242"/>
  <c r="BE242"/>
  <c r="BI239"/>
  <c r="BH239"/>
  <c r="BG239"/>
  <c r="BF239"/>
  <c r="AA239"/>
  <c r="Y239"/>
  <c r="W239"/>
  <c r="BK239"/>
  <c r="N239"/>
  <c r="BE239"/>
  <c r="BI231"/>
  <c r="BH231"/>
  <c r="BG231"/>
  <c r="BF231"/>
  <c r="AA231"/>
  <c r="Y231"/>
  <c r="W231"/>
  <c r="BK231"/>
  <c r="N231"/>
  <c r="BE231"/>
  <c r="BI223"/>
  <c r="BH223"/>
  <c r="BG223"/>
  <c r="BF223"/>
  <c r="AA223"/>
  <c r="Y223"/>
  <c r="W223"/>
  <c r="BK223"/>
  <c r="N223"/>
  <c r="BE223"/>
  <c r="BI220"/>
  <c r="BH220"/>
  <c r="BG220"/>
  <c r="BF220"/>
  <c r="AA220"/>
  <c r="Y220"/>
  <c r="W220"/>
  <c r="BK220"/>
  <c r="N220"/>
  <c r="BE220"/>
  <c r="BI216"/>
  <c r="BH216"/>
  <c r="BG216"/>
  <c r="BF216"/>
  <c r="AA216"/>
  <c r="AA215"/>
  <c r="Y216"/>
  <c r="Y215"/>
  <c r="W216"/>
  <c r="W215"/>
  <c r="BK216"/>
  <c r="BK215"/>
  <c r="N215"/>
  <c r="N216"/>
  <c r="BE216"/>
  <c r="N96"/>
  <c r="BI214"/>
  <c r="BH214"/>
  <c r="BG214"/>
  <c r="BF214"/>
  <c r="AA214"/>
  <c r="Y214"/>
  <c r="W214"/>
  <c r="BK214"/>
  <c r="N214"/>
  <c r="BE214"/>
  <c r="BI213"/>
  <c r="BH213"/>
  <c r="BG213"/>
  <c r="BF213"/>
  <c r="AA213"/>
  <c r="Y213"/>
  <c r="W213"/>
  <c r="BK213"/>
  <c r="N213"/>
  <c r="BE213"/>
  <c r="BI210"/>
  <c r="BH210"/>
  <c r="BG210"/>
  <c r="BF210"/>
  <c r="AA210"/>
  <c r="Y210"/>
  <c r="W210"/>
  <c r="BK210"/>
  <c r="N210"/>
  <c r="BE210"/>
  <c r="BI207"/>
  <c r="BH207"/>
  <c r="BG207"/>
  <c r="BF207"/>
  <c r="AA207"/>
  <c r="Y207"/>
  <c r="W207"/>
  <c r="BK207"/>
  <c r="N207"/>
  <c r="BE207"/>
  <c r="BI201"/>
  <c r="BH201"/>
  <c r="BG201"/>
  <c r="BF201"/>
  <c r="AA201"/>
  <c r="Y201"/>
  <c r="W201"/>
  <c r="BK201"/>
  <c r="N201"/>
  <c r="BE201"/>
  <c r="BI198"/>
  <c r="BH198"/>
  <c r="BG198"/>
  <c r="BF198"/>
  <c r="AA198"/>
  <c r="Y198"/>
  <c r="W198"/>
  <c r="BK198"/>
  <c r="N198"/>
  <c r="BE198"/>
  <c r="BI195"/>
  <c r="BH195"/>
  <c r="BG195"/>
  <c r="BF195"/>
  <c r="AA195"/>
  <c r="Y195"/>
  <c r="W195"/>
  <c r="BK195"/>
  <c r="N195"/>
  <c r="BE195"/>
  <c r="BI189"/>
  <c r="BH189"/>
  <c r="BG189"/>
  <c r="BF189"/>
  <c r="AA189"/>
  <c r="Y189"/>
  <c r="W189"/>
  <c r="BK189"/>
  <c r="N189"/>
  <c r="BE189"/>
  <c r="BI182"/>
  <c r="BH182"/>
  <c r="BG182"/>
  <c r="BF182"/>
  <c r="AA182"/>
  <c r="Y182"/>
  <c r="W182"/>
  <c r="BK182"/>
  <c r="N182"/>
  <c r="BE182"/>
  <c r="BI181"/>
  <c r="BH181"/>
  <c r="BG181"/>
  <c r="BF181"/>
  <c r="AA181"/>
  <c r="AA180"/>
  <c r="AA179"/>
  <c r="Y181"/>
  <c r="Y180"/>
  <c r="Y179"/>
  <c r="W181"/>
  <c r="W180"/>
  <c r="W179"/>
  <c r="BK181"/>
  <c r="BK180"/>
  <c r="N180"/>
  <c r="N95" s="1"/>
  <c r="BK179"/>
  <c r="N179"/>
  <c r="N181"/>
  <c r="BE181"/>
  <c r="N94"/>
  <c r="BI178"/>
  <c r="BH178"/>
  <c r="BG178"/>
  <c r="BF178"/>
  <c r="AA178"/>
  <c r="Y178"/>
  <c r="W178"/>
  <c r="BK178"/>
  <c r="N178"/>
  <c r="BE178"/>
  <c r="BI176"/>
  <c r="BH176"/>
  <c r="BG176"/>
  <c r="BF176"/>
  <c r="AA176"/>
  <c r="Y176"/>
  <c r="W176"/>
  <c r="BK176"/>
  <c r="N176"/>
  <c r="BE176"/>
  <c r="BI174"/>
  <c r="BH174"/>
  <c r="BG174"/>
  <c r="BF174"/>
  <c r="AA174"/>
  <c r="Y174"/>
  <c r="W174"/>
  <c r="BK174"/>
  <c r="N174"/>
  <c r="BE174"/>
  <c r="BI172"/>
  <c r="BH172"/>
  <c r="BG172"/>
  <c r="BF172"/>
  <c r="AA172"/>
  <c r="Y172"/>
  <c r="W172"/>
  <c r="BK172"/>
  <c r="N172"/>
  <c r="BE172"/>
  <c r="BI169"/>
  <c r="BH169"/>
  <c r="BG169"/>
  <c r="BF169"/>
  <c r="AA169"/>
  <c r="AA168"/>
  <c r="Y169"/>
  <c r="Y168"/>
  <c r="W169"/>
  <c r="W168"/>
  <c r="BK169"/>
  <c r="BK168"/>
  <c r="N168"/>
  <c r="N169"/>
  <c r="BE169"/>
  <c r="N93"/>
  <c r="BI167"/>
  <c r="BH167"/>
  <c r="BG167"/>
  <c r="BF167"/>
  <c r="AA167"/>
  <c r="Y167"/>
  <c r="W167"/>
  <c r="BK167"/>
  <c r="N167"/>
  <c r="BE167"/>
  <c r="BI165"/>
  <c r="BH165"/>
  <c r="BG165"/>
  <c r="BF165"/>
  <c r="AA165"/>
  <c r="Y165"/>
  <c r="W165"/>
  <c r="BK165"/>
  <c r="N165"/>
  <c r="BE165"/>
  <c r="BI163"/>
  <c r="BH163"/>
  <c r="BG163"/>
  <c r="BF163"/>
  <c r="AA163"/>
  <c r="Y163"/>
  <c r="W163"/>
  <c r="BK163"/>
  <c r="N163"/>
  <c r="BE163"/>
  <c r="BI160"/>
  <c r="BH160"/>
  <c r="BG160"/>
  <c r="BF160"/>
  <c r="AA160"/>
  <c r="Y160"/>
  <c r="W160"/>
  <c r="BK160"/>
  <c r="N160"/>
  <c r="BE160"/>
  <c r="BI157"/>
  <c r="BH157"/>
  <c r="BG157"/>
  <c r="BF157"/>
  <c r="AA157"/>
  <c r="Y157"/>
  <c r="W157"/>
  <c r="BK157"/>
  <c r="N157"/>
  <c r="BE157"/>
  <c r="BI156"/>
  <c r="BH156"/>
  <c r="BG156"/>
  <c r="BF156"/>
  <c r="AA156"/>
  <c r="Y156"/>
  <c r="W156"/>
  <c r="BK156"/>
  <c r="N156"/>
  <c r="BE156"/>
  <c r="BI154"/>
  <c r="BH154"/>
  <c r="BG154"/>
  <c r="BF154"/>
  <c r="AA154"/>
  <c r="Y154"/>
  <c r="W154"/>
  <c r="BK154"/>
  <c r="N154"/>
  <c r="BE154"/>
  <c r="BI153"/>
  <c r="BH153"/>
  <c r="BG153"/>
  <c r="BF153"/>
  <c r="AA153"/>
  <c r="Y153"/>
  <c r="W153"/>
  <c r="BK153"/>
  <c r="N153"/>
  <c r="BE153"/>
  <c r="BI151"/>
  <c r="BH151"/>
  <c r="BG151"/>
  <c r="BF151"/>
  <c r="AA151"/>
  <c r="Y151"/>
  <c r="W151"/>
  <c r="BK151"/>
  <c r="N151"/>
  <c r="BE151"/>
  <c r="BI149"/>
  <c r="BH149"/>
  <c r="BG149"/>
  <c r="BF149"/>
  <c r="AA149"/>
  <c r="Y149"/>
  <c r="W149"/>
  <c r="BK149"/>
  <c r="N149"/>
  <c r="BE149"/>
  <c r="BI147"/>
  <c r="BH147"/>
  <c r="BG147"/>
  <c r="BF147"/>
  <c r="AA147"/>
  <c r="Y147"/>
  <c r="W147"/>
  <c r="BK147"/>
  <c r="N147"/>
  <c r="BE147"/>
  <c r="BI146"/>
  <c r="BH146"/>
  <c r="BG146"/>
  <c r="BF146"/>
  <c r="AA146"/>
  <c r="AA145"/>
  <c r="Y146"/>
  <c r="Y145"/>
  <c r="W146"/>
  <c r="W145"/>
  <c r="BK146"/>
  <c r="BK145"/>
  <c r="N145"/>
  <c r="N146"/>
  <c r="BE146"/>
  <c r="N92"/>
  <c r="BI143"/>
  <c r="BH143"/>
  <c r="BG143"/>
  <c r="BF143"/>
  <c r="AA143"/>
  <c r="Y143"/>
  <c r="W143"/>
  <c r="BK143"/>
  <c r="N143"/>
  <c r="BE143"/>
  <c r="BI142"/>
  <c r="BH142"/>
  <c r="BG142"/>
  <c r="BF142"/>
  <c r="AA142"/>
  <c r="Y142"/>
  <c r="W142"/>
  <c r="BK142"/>
  <c r="N142"/>
  <c r="BE142"/>
  <c r="BI141"/>
  <c r="BH141"/>
  <c r="BG141"/>
  <c r="BF141"/>
  <c r="AA141"/>
  <c r="Y141"/>
  <c r="W141"/>
  <c r="BK141"/>
  <c r="N141"/>
  <c r="BE141"/>
  <c r="BI140"/>
  <c r="BH140"/>
  <c r="BG140"/>
  <c r="BF140"/>
  <c r="AA140"/>
  <c r="Y140"/>
  <c r="W140"/>
  <c r="BK140"/>
  <c r="N140"/>
  <c r="BE140"/>
  <c r="BI137"/>
  <c r="BH137"/>
  <c r="BG137"/>
  <c r="BF137"/>
  <c r="AA137"/>
  <c r="Y137"/>
  <c r="W137"/>
  <c r="BK137"/>
  <c r="N137"/>
  <c r="BE137"/>
  <c r="BI134"/>
  <c r="BH134"/>
  <c r="BG134"/>
  <c r="BF134"/>
  <c r="AA134"/>
  <c r="AA133"/>
  <c r="AA132"/>
  <c r="AA131"/>
  <c r="AA130" s="1"/>
  <c r="Y134"/>
  <c r="Y133"/>
  <c r="Y132"/>
  <c r="Y131" s="1"/>
  <c r="Y130" s="1"/>
  <c r="W134"/>
  <c r="W133"/>
  <c r="W132"/>
  <c r="W131"/>
  <c r="W130" s="1"/>
  <c r="AU88" i="1" s="1"/>
  <c r="AU87" s="1"/>
  <c r="BK134" i="2"/>
  <c r="BK133"/>
  <c r="N133"/>
  <c r="BK132"/>
  <c r="N132"/>
  <c r="BK131"/>
  <c r="N131" s="1"/>
  <c r="N89" s="1"/>
  <c r="BK130"/>
  <c r="N130" s="1"/>
  <c r="N88" s="1"/>
  <c r="N134"/>
  <c r="BE134"/>
  <c r="N91"/>
  <c r="N90"/>
  <c r="F124"/>
  <c r="F122"/>
  <c r="BI111"/>
  <c r="BH111"/>
  <c r="BG111"/>
  <c r="BF111"/>
  <c r="BI110"/>
  <c r="BH110"/>
  <c r="BG110"/>
  <c r="BF110"/>
  <c r="BI109"/>
  <c r="BH109"/>
  <c r="BG109"/>
  <c r="BF109"/>
  <c r="BI108"/>
  <c r="BH108"/>
  <c r="BG108"/>
  <c r="BF108"/>
  <c r="BI107"/>
  <c r="BH107"/>
  <c r="BG107"/>
  <c r="BF107"/>
  <c r="BI106"/>
  <c r="H36"/>
  <c r="BD88" i="1" s="1"/>
  <c r="BD87" s="1"/>
  <c r="W35" s="1"/>
  <c r="BH106" i="2"/>
  <c r="H35"/>
  <c r="BC88" i="1"/>
  <c r="BG106" i="2"/>
  <c r="H34"/>
  <c r="BB88" i="1" s="1"/>
  <c r="BB87" s="1"/>
  <c r="BF106" i="2"/>
  <c r="M33"/>
  <c r="AW88" i="1"/>
  <c r="H33" i="2"/>
  <c r="BA88" i="1"/>
  <c r="F81" i="2"/>
  <c r="F79"/>
  <c r="O21"/>
  <c r="E21"/>
  <c r="M127"/>
  <c r="M84"/>
  <c r="O20"/>
  <c r="O18"/>
  <c r="E18"/>
  <c r="M126"/>
  <c r="M83"/>
  <c r="O17"/>
  <c r="O15"/>
  <c r="E15"/>
  <c r="F127"/>
  <c r="F84"/>
  <c r="O14"/>
  <c r="O12"/>
  <c r="E12"/>
  <c r="F126"/>
  <c r="F83"/>
  <c r="O11"/>
  <c r="O9"/>
  <c r="M124"/>
  <c r="M81"/>
  <c r="F6"/>
  <c r="F121"/>
  <c r="F78"/>
  <c r="CK95" i="1"/>
  <c r="CJ95"/>
  <c r="CI95"/>
  <c r="CC95"/>
  <c r="CH95"/>
  <c r="CB95"/>
  <c r="CG95"/>
  <c r="CA95"/>
  <c r="CF95"/>
  <c r="BZ95"/>
  <c r="CE95"/>
  <c r="CK94"/>
  <c r="CJ94"/>
  <c r="CI94"/>
  <c r="CC94"/>
  <c r="CH94"/>
  <c r="CB94"/>
  <c r="CG94"/>
  <c r="CA94"/>
  <c r="CF94"/>
  <c r="BZ94"/>
  <c r="CE94"/>
  <c r="CK93"/>
  <c r="CJ93"/>
  <c r="CI93"/>
  <c r="CC93"/>
  <c r="CH93"/>
  <c r="CB93"/>
  <c r="CG93"/>
  <c r="CA93"/>
  <c r="CF93"/>
  <c r="BZ93"/>
  <c r="CE93"/>
  <c r="CK92"/>
  <c r="CJ92"/>
  <c r="CI92"/>
  <c r="CH92"/>
  <c r="CG92"/>
  <c r="CF92"/>
  <c r="BZ92"/>
  <c r="CE92"/>
  <c r="BC87"/>
  <c r="W34" s="1"/>
  <c r="BA87"/>
  <c r="W32" s="1"/>
  <c r="AM83"/>
  <c r="L83"/>
  <c r="AM82"/>
  <c r="L82"/>
  <c r="AM80"/>
  <c r="L80"/>
  <c r="L78"/>
  <c r="L77"/>
  <c r="N111" i="2" l="1"/>
  <c r="BE111" s="1"/>
  <c r="N110"/>
  <c r="BE110" s="1"/>
  <c r="N109"/>
  <c r="BE109" s="1"/>
  <c r="N108"/>
  <c r="BE108" s="1"/>
  <c r="N107"/>
  <c r="BE107" s="1"/>
  <c r="N106"/>
  <c r="M27"/>
  <c r="AX87" i="1"/>
  <c r="W33"/>
  <c r="N99" i="3"/>
  <c r="BE99" s="1"/>
  <c r="N98"/>
  <c r="BE98" s="1"/>
  <c r="N97"/>
  <c r="BE97" s="1"/>
  <c r="N96"/>
  <c r="BE96" s="1"/>
  <c r="N95"/>
  <c r="BE95" s="1"/>
  <c r="N94"/>
  <c r="M27"/>
  <c r="AW87" i="1"/>
  <c r="AK32" s="1"/>
  <c r="AY87"/>
  <c r="N93" i="3" l="1"/>
  <c r="BE94"/>
  <c r="N105" i="2"/>
  <c r="BE106"/>
  <c r="M32" l="1"/>
  <c r="AV88" i="1" s="1"/>
  <c r="AT88" s="1"/>
  <c r="H32" i="2"/>
  <c r="AZ88" i="1" s="1"/>
  <c r="M28" i="2"/>
  <c r="L113"/>
  <c r="M28" i="3"/>
  <c r="L101"/>
  <c r="M32"/>
  <c r="AV89" i="1" s="1"/>
  <c r="AT89" s="1"/>
  <c r="H32" i="3"/>
  <c r="AZ89" i="1" s="1"/>
  <c r="AS89" l="1"/>
  <c r="M30" i="3"/>
  <c r="AS88" i="1"/>
  <c r="AS87" s="1"/>
  <c r="M30" i="2"/>
  <c r="AZ87" i="1"/>
  <c r="AV87" l="1"/>
  <c r="L38" i="2"/>
  <c r="AG88" i="1"/>
  <c r="AG89"/>
  <c r="AN89" s="1"/>
  <c r="L38" i="3"/>
  <c r="AT87" i="1" l="1"/>
  <c r="AG87"/>
  <c r="AN88"/>
  <c r="AK26" l="1"/>
  <c r="AG94"/>
  <c r="AG95"/>
  <c r="AG93"/>
  <c r="AN87"/>
  <c r="AG92"/>
  <c r="AV92" l="1"/>
  <c r="BY92" s="1"/>
  <c r="AG91"/>
  <c r="AN92"/>
  <c r="CD92"/>
  <c r="CD95"/>
  <c r="AV95"/>
  <c r="BY95" s="1"/>
  <c r="CD93"/>
  <c r="AV93"/>
  <c r="BY93" s="1"/>
  <c r="AV94"/>
  <c r="BY94" s="1"/>
  <c r="CD94"/>
  <c r="AN94" l="1"/>
  <c r="AN93"/>
  <c r="AN95"/>
  <c r="AN91"/>
  <c r="AN97" s="1"/>
  <c r="AK31"/>
  <c r="AK27"/>
  <c r="AK29" s="1"/>
  <c r="AK37" s="1"/>
  <c r="AG97"/>
  <c r="W31"/>
</calcChain>
</file>

<file path=xl/sharedStrings.xml><?xml version="1.0" encoding="utf-8"?>
<sst xmlns="http://schemas.openxmlformats.org/spreadsheetml/2006/main" count="2719" uniqueCount="570">
  <si>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</si>
  <si>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</si>
  <si>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</si>
  <si>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</si>
  <si>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</si>
  <si>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</si>
  <si>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</si>
  <si>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</si>
  <si>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</si>
  <si>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</si>
  <si>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</si>
  <si>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</si>
  <si>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</si>
  <si>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</si>
  <si>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</si>
  <si>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</si>
  <si>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</si>
  <si>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1838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</si>
  <si>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</si>
  <si>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</si>
  <si>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Tovéř-Za Humny - stavební úprava komunikace</t>
  </si>
  <si>
    <t>JKSO:</t>
  </si>
  <si>
    <t/>
  </si>
  <si>
    <t>CC-CZ:</t>
  </si>
  <si>
    <t>Místo:</t>
  </si>
  <si>
    <t xml:space="preserve"> </t>
  </si>
  <si>
    <t>Datum:</t>
  </si>
  <si>
    <t>10. 9. 2018</t>
  </si>
  <si>
    <t>Objednatel:</t>
  </si>
  <si>
    <t>IČ:</t>
  </si>
  <si>
    <t>DIČ:</t>
  </si>
  <si>
    <t>Zhotovitel: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</si>
  <si>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</si>
  <si>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</si>
  <si>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</si>
  <si>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</si>
  <si>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</si>
  <si>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</si>
  <si>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</si>
  <si>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</si>
  <si>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</si>
  <si>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</si>
  <si>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</si>
  <si>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</si>
  <si>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</si>
  <si>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</si>
  <si>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</si>
  <si>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</si>
  <si>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</si>
  <si>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</si>
  <si>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</si>
  <si>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</si>
  <si>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</si>
  <si>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</si>
  <si>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</si>
  <si>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</si>
  <si>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</si>
  <si>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</si>
  <si>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</si>
  <si>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</si>
  <si>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</si>
  <si>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</si>
  <si>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</si>
  <si>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</si>
  <si>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</si>
  <si>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</si>
  <si>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</si>
  <si>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</si>
  <si>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</si>
  <si>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</si>
  <si>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</si>
  <si>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</si>
  <si>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</si>
  <si>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</si>
  <si>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</si>
  <si>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</si>
  <si>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</si>
  <si>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</si>
  <si>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</si>
  <si>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{5e9f39a1-eb2e-4898-8b71-64e8f134d0a0}</t>
  </si>
  <si>
    <t>{00000000-0000-0000-0000-000000000000}</t>
  </si>
  <si>
    <t>/</t>
  </si>
  <si>
    <t>1</t>
  </si>
  <si>
    <t>stavební úpravy komunikace</t>
  </si>
  <si>
    <t>{6ad2d905-8ee3-4c2f-a3df-2f3570183ba5}</t>
  </si>
  <si>
    <t>2</t>
  </si>
  <si>
    <t>Vedlejší a ostatní rozpočtové náklady</t>
  </si>
  <si>
    <t>{a3cd7891-ba66-4596-9e66-24cc854a9b6a}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</si>
  <si>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</si>
  <si>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</si>
  <si>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</si>
  <si>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</si>
  <si>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</si>
  <si>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</si>
  <si>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</si>
  <si>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</si>
  <si>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</si>
  <si>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</si>
  <si>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</si>
  <si>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</si>
  <si>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</si>
  <si>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</si>
  <si>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KRYCÍ LIST ROZPOČTU</t>
  </si>
  <si>
    <t>Objekt:</t>
  </si>
  <si>
    <t>1 - stavební úpravy komunikace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</si>
  <si>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</si>
  <si>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</si>
  <si>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</si>
  <si>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</si>
  <si>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</si>
  <si>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</si>
  <si>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</si>
  <si>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</si>
  <si>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</si>
  <si>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12 - Zemní práce - odkopávky a prokopávky</t>
  </si>
  <si>
    <t xml:space="preserve">    4 - Vodorovné konstrukce</t>
  </si>
  <si>
    <t xml:space="preserve">    5 - Komunikace</t>
  </si>
  <si>
    <t xml:space="preserve">      56 - Podkladní vrstvy komunikací, letišť a ploch</t>
  </si>
  <si>
    <t xml:space="preserve">      59 - Kryty pozemních komunikací, letišť a ploch dlážděných (předlažby)</t>
  </si>
  <si>
    <t xml:space="preserve">    8 - Trubní vedení</t>
  </si>
  <si>
    <t xml:space="preserve">      87 - Potrubí z trub plastických a skleněných</t>
  </si>
  <si>
    <t xml:space="preserve">    89 - Ostatní konstrukce</t>
  </si>
  <si>
    <t xml:space="preserve">    9 - Ostatní konstrukce a práce, bourání</t>
  </si>
  <si>
    <t xml:space="preserve">    96 -  Bourání konstrukcí</t>
  </si>
  <si>
    <t xml:space="preserve">      997 - Přesun sutě</t>
  </si>
  <si>
    <t>VP -   Vícepráce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</si>
  <si>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</si>
  <si>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</si>
  <si>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</si>
  <si>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</si>
  <si>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</si>
  <si>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</si>
  <si>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</si>
  <si>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</si>
  <si>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</si>
  <si>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</si>
  <si>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</si>
  <si>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</si>
  <si>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</si>
  <si>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</si>
  <si>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</si>
  <si>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</si>
  <si>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</si>
  <si>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</si>
  <si>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</si>
  <si>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</si>
  <si>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</si>
  <si>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</si>
  <si>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</si>
  <si>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</si>
  <si>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</si>
  <si>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162601102</t>
  </si>
  <si>
    <t>Vodorovné přemístění do 5000 m výkopku/sypaniny z horniny tř. 1 až 4</t>
  </si>
  <si>
    <t>m3</t>
  </si>
  <si>
    <t>4</t>
  </si>
  <si>
    <t>3</t>
  </si>
  <si>
    <t>1415299797</t>
  </si>
  <si>
    <t>dovoz ornice</t>
  </si>
  <si>
    <t>VV</t>
  </si>
  <si>
    <t>0,1*71,7</t>
  </si>
  <si>
    <t>167101101</t>
  </si>
  <si>
    <t>Nakládání výkopku z hornin tř. 1 až 4 do 100 m3</t>
  </si>
  <si>
    <t>-570363708</t>
  </si>
  <si>
    <t>181102301</t>
  </si>
  <si>
    <t>Úprava pláně v zářezech bez zhutnění</t>
  </si>
  <si>
    <t>m2</t>
  </si>
  <si>
    <t>712144523</t>
  </si>
  <si>
    <t>181301101</t>
  </si>
  <si>
    <t>Rozprostření ornice tl vrstvy do 100 mm pl do 500 m2 v rovině nebo ve svahu do 1:5</t>
  </si>
  <si>
    <t>1731971046</t>
  </si>
  <si>
    <t>5</t>
  </si>
  <si>
    <t>181451311</t>
  </si>
  <si>
    <t>Založení trávníku strojně v jedné operaci v rovině</t>
  </si>
  <si>
    <t>-16736549</t>
  </si>
  <si>
    <t>6</t>
  </si>
  <si>
    <t>M</t>
  </si>
  <si>
    <t>005724100</t>
  </si>
  <si>
    <t>osivo směs travní parková</t>
  </si>
  <si>
    <t>kg</t>
  </si>
  <si>
    <t>8</t>
  </si>
  <si>
    <t>-651504424</t>
  </si>
  <si>
    <t>71,7*0,025</t>
  </si>
  <si>
    <t>7</t>
  </si>
  <si>
    <t>130001101</t>
  </si>
  <si>
    <t>Příplatek za ztížení vykopávky v blízkosti podzemního vedení</t>
  </si>
  <si>
    <t>1546898495</t>
  </si>
  <si>
    <t>122201102</t>
  </si>
  <si>
    <t>Odkopávky a prokopávky nezapažené v hornině tř. 3 objem do 1000 m3</t>
  </si>
  <si>
    <t>919181828</t>
  </si>
  <si>
    <t>233,5+36,9</t>
  </si>
  <si>
    <t>9</t>
  </si>
  <si>
    <t>162701105</t>
  </si>
  <si>
    <t>Vodorovné přemístění do 10000 m výkopku/sypaniny z horniny tř. 1 až 4</t>
  </si>
  <si>
    <t>-153214534</t>
  </si>
  <si>
    <t>270,4-16,84</t>
  </si>
  <si>
    <t>10</t>
  </si>
  <si>
    <t>162701109</t>
  </si>
  <si>
    <t>Příplatek k vodorovnému přemístění výkopku/sypaniny z horniny tř. 1 až 4 ZKD 1000 m přes 10000 m</t>
  </si>
  <si>
    <t>1230321353</t>
  </si>
  <si>
    <t>253,56*4</t>
  </si>
  <si>
    <t>11</t>
  </si>
  <si>
    <t>171201201</t>
  </si>
  <si>
    <t>Uložení sypaniny na skládky</t>
  </si>
  <si>
    <t>-91740179</t>
  </si>
  <si>
    <t>12</t>
  </si>
  <si>
    <t>171201211</t>
  </si>
  <si>
    <t>Poplatek za uložení odpadu ze sypaniny na skládce (skládkovné)</t>
  </si>
  <si>
    <t>t</t>
  </si>
  <si>
    <t>-577380061</t>
  </si>
  <si>
    <t>253,56*1,7</t>
  </si>
  <si>
    <t>13</t>
  </si>
  <si>
    <t>171201101</t>
  </si>
  <si>
    <t>Uložení sypaniny do násypů nezhutněných</t>
  </si>
  <si>
    <t>678161322</t>
  </si>
  <si>
    <t>14</t>
  </si>
  <si>
    <t>171101141</t>
  </si>
  <si>
    <t>Uložení sypaniny do 0,75 m3 násypu na 1 m silnice nebo železnice</t>
  </si>
  <si>
    <t>1735541427</t>
  </si>
  <si>
    <t>krajnice</t>
  </si>
  <si>
    <t>0,05*45,2</t>
  </si>
  <si>
    <t>58337403</t>
  </si>
  <si>
    <t>kamenivo dekorační (kačírek) frakce 16/32</t>
  </si>
  <si>
    <t>-1678092698</t>
  </si>
  <si>
    <t>0,095*45,2</t>
  </si>
  <si>
    <t>16</t>
  </si>
  <si>
    <t>175151101</t>
  </si>
  <si>
    <t>Obsypání potrubí strojně sypaninou bez prohození, uloženou do 3 m</t>
  </si>
  <si>
    <t>-2108945116</t>
  </si>
  <si>
    <t>0,104*2,1</t>
  </si>
  <si>
    <t>17</t>
  </si>
  <si>
    <t>58344155</t>
  </si>
  <si>
    <t>štěrkodrť frakce 0/22</t>
  </si>
  <si>
    <t>411929679</t>
  </si>
  <si>
    <t>0,218*2</t>
  </si>
  <si>
    <t>18</t>
  </si>
  <si>
    <t>181102302</t>
  </si>
  <si>
    <t>Úprava pláně v zářezech se zhutněním</t>
  </si>
  <si>
    <t>-434927462</t>
  </si>
  <si>
    <t>19</t>
  </si>
  <si>
    <t>452311141</t>
  </si>
  <si>
    <t>Podkladní desky z betonu prostého tř. C 16/20 otevřený výkop</t>
  </si>
  <si>
    <t>1080313658</t>
  </si>
  <si>
    <t>vpusti</t>
  </si>
  <si>
    <t>0,1*0,6*0,6*4</t>
  </si>
  <si>
    <t>20</t>
  </si>
  <si>
    <t>452312141</t>
  </si>
  <si>
    <t>Sedlové lože z betonu prostého tř. C 16/20 otevřený výkop</t>
  </si>
  <si>
    <t>-381856742</t>
  </si>
  <si>
    <t>0,052*(1,7+7,1)</t>
  </si>
  <si>
    <t>451572111</t>
  </si>
  <si>
    <t>Lože pod potrubí otevřený výkop z kameniva drobného těženého</t>
  </si>
  <si>
    <t>691415995</t>
  </si>
  <si>
    <t>0,052*(1,3+0,8)</t>
  </si>
  <si>
    <t>22</t>
  </si>
  <si>
    <t>916991121</t>
  </si>
  <si>
    <t>Lože pod obrubníky, krajníky nebo obruby z dlažebních kostek z betonu prostého</t>
  </si>
  <si>
    <t>1249529115</t>
  </si>
  <si>
    <t>0,1*0,3*36</t>
  </si>
  <si>
    <t>23</t>
  </si>
  <si>
    <t>998225111</t>
  </si>
  <si>
    <t>Přesun hmot pro pozemní komunikace s krytem z kamene, monolitickým betonovým nebo živičným</t>
  </si>
  <si>
    <t>-245556351</t>
  </si>
  <si>
    <t>24</t>
  </si>
  <si>
    <t>569811111</t>
  </si>
  <si>
    <t>Zpevnění krajnic štěrkodrtí tl 50 mm</t>
  </si>
  <si>
    <t>1970322995</t>
  </si>
  <si>
    <t>25</t>
  </si>
  <si>
    <t>564851111</t>
  </si>
  <si>
    <t>Podklad ze štěrkodrtě ŠD tl 150 mm frakce 0/63</t>
  </si>
  <si>
    <t>-1013363070</t>
  </si>
  <si>
    <t>nahrazeno pol.č. 30 a 31</t>
  </si>
  <si>
    <t>vozovka + krajnice - 1068,5 m2</t>
  </si>
  <si>
    <t>vjezdy - 51,2 m2</t>
  </si>
  <si>
    <t>Součet</t>
  </si>
  <si>
    <t>26</t>
  </si>
  <si>
    <t>564851111.1</t>
  </si>
  <si>
    <t>Podklad ze štěrkodrtě ŠD tl 150 mm frakce 0/32</t>
  </si>
  <si>
    <t>681256143</t>
  </si>
  <si>
    <t>práh</t>
  </si>
  <si>
    <t>vstupy</t>
  </si>
  <si>
    <t>4,4</t>
  </si>
  <si>
    <t>27</t>
  </si>
  <si>
    <t>567114111</t>
  </si>
  <si>
    <t>Podklad ze směsi stmelené cementem SC C 20/25 (PB I) tl 100 mm</t>
  </si>
  <si>
    <t>1291410052</t>
  </si>
  <si>
    <t>lože pod zpomalovací práh</t>
  </si>
  <si>
    <t>28</t>
  </si>
  <si>
    <t>567124121</t>
  </si>
  <si>
    <t>Podklad ze směsi stmelené cementem SC C 20/25 (PB I) tl 160 mm</t>
  </si>
  <si>
    <t>-1030763734</t>
  </si>
  <si>
    <t>29</t>
  </si>
  <si>
    <t>567122114</t>
  </si>
  <si>
    <t>Podklad ze směsi stmelené cementem SC C 8/10 (KSC I) tl 150 mm</t>
  </si>
  <si>
    <t>841900670</t>
  </si>
  <si>
    <t>vjezdy</t>
  </si>
  <si>
    <t>47,85</t>
  </si>
  <si>
    <t>vozovka+ krajnice</t>
  </si>
  <si>
    <t xml:space="preserve">998,6 </t>
  </si>
  <si>
    <t>30</t>
  </si>
  <si>
    <t>56495141</t>
  </si>
  <si>
    <t>Podklad z asfaltového recyklátu tl 150 mm</t>
  </si>
  <si>
    <t>489966188</t>
  </si>
  <si>
    <t>použitý vybouraný asfalt</t>
  </si>
  <si>
    <t>578,8</t>
  </si>
  <si>
    <t>31</t>
  </si>
  <si>
    <t>56485111</t>
  </si>
  <si>
    <t>Podklad ze štěrkodrtě ŠD tl 150 mm</t>
  </si>
  <si>
    <t>-1285240224</t>
  </si>
  <si>
    <t>použitý vybouraný štěrk</t>
  </si>
  <si>
    <t>1039</t>
  </si>
  <si>
    <t>32</t>
  </si>
  <si>
    <t>388995</t>
  </si>
  <si>
    <t>Chránička kabelů z trub KOPOHALF BA vč. odkopu a zásypu</t>
  </si>
  <si>
    <t>m</t>
  </si>
  <si>
    <t>-2065119770</t>
  </si>
  <si>
    <t>33</t>
  </si>
  <si>
    <t>340809741</t>
  </si>
  <si>
    <t>34</t>
  </si>
  <si>
    <t>596211120</t>
  </si>
  <si>
    <t>Kladení zámkové dlažby komunikací pro pěší tl 60 mm skupiny B pl do 50 m2</t>
  </si>
  <si>
    <t>-562681140</t>
  </si>
  <si>
    <t>4,1</t>
  </si>
  <si>
    <t>35</t>
  </si>
  <si>
    <t>59245008</t>
  </si>
  <si>
    <t>dlažba skladebná betonová 20 x 10 x 6 cm barevná</t>
  </si>
  <si>
    <t>-344262417</t>
  </si>
  <si>
    <t>4,1*1,01</t>
  </si>
  <si>
    <t>36</t>
  </si>
  <si>
    <t>596212210</t>
  </si>
  <si>
    <t>Kladení zámkové dlažby pozemních komunikací tl 80 mm skupiny A pl do 50 m2</t>
  </si>
  <si>
    <t>1637860734</t>
  </si>
  <si>
    <t>8+14</t>
  </si>
  <si>
    <t>3,4+18,2</t>
  </si>
  <si>
    <t>37</t>
  </si>
  <si>
    <t>592451080</t>
  </si>
  <si>
    <t>dlažba  skladebná HOLLAND HBB 20x10x8 cm červená</t>
  </si>
  <si>
    <t>-513058543</t>
  </si>
  <si>
    <t>(8+14)*1,01</t>
  </si>
  <si>
    <t>(3,4+18,2)*1,01</t>
  </si>
  <si>
    <t>47,85*1,01</t>
  </si>
  <si>
    <t>38</t>
  </si>
  <si>
    <t>596212213</t>
  </si>
  <si>
    <t>Kladení zámkové dlažby pozemních komunikací tl 80 mm skupiny A pl přes 300 m2</t>
  </si>
  <si>
    <t>-1606069819</t>
  </si>
  <si>
    <t>vozovka</t>
  </si>
  <si>
    <t>977</t>
  </si>
  <si>
    <t>39</t>
  </si>
  <si>
    <t>59245020</t>
  </si>
  <si>
    <t>dlažba skladebná betonová 20x10x8 cm přírodní</t>
  </si>
  <si>
    <t>-1153659686</t>
  </si>
  <si>
    <t>977*1,01</t>
  </si>
  <si>
    <t>40</t>
  </si>
  <si>
    <t>596841121</t>
  </si>
  <si>
    <t>Kladení betonové dlažby komunikací pro pěší do lože z cement malty vel do 0,09 m2 plochy do 100 m2</t>
  </si>
  <si>
    <t>249640607</t>
  </si>
  <si>
    <t>41</t>
  </si>
  <si>
    <t>-600193324</t>
  </si>
  <si>
    <t>8*1,01</t>
  </si>
  <si>
    <t>42</t>
  </si>
  <si>
    <t>916131213</t>
  </si>
  <si>
    <t>Osazení silničního obrubníku betonového stojatého s boční opěrou do lože z betonu prostého</t>
  </si>
  <si>
    <t>1574250514</t>
  </si>
  <si>
    <t>27,3+6+2,7</t>
  </si>
  <si>
    <t>43</t>
  </si>
  <si>
    <t>59217031</t>
  </si>
  <si>
    <t>obrubník betonový silniční 100 x 15 x 25 cm</t>
  </si>
  <si>
    <t>-16251276</t>
  </si>
  <si>
    <t>27,3*1,01</t>
  </si>
  <si>
    <t>44</t>
  </si>
  <si>
    <t>59217030</t>
  </si>
  <si>
    <t>obrubník betonový silniční přechodový 100x15x15-25 cm</t>
  </si>
  <si>
    <t>1547175595</t>
  </si>
  <si>
    <t>45</t>
  </si>
  <si>
    <t>59217029</t>
  </si>
  <si>
    <t>obrubník betonový silniční nájezdový 100x15x15 cm</t>
  </si>
  <si>
    <t>1680961423</t>
  </si>
  <si>
    <t>2,7*1,01</t>
  </si>
  <si>
    <t>46</t>
  </si>
  <si>
    <t>916231213</t>
  </si>
  <si>
    <t>Osazení chodníkového obrubníku betonového stojatého s boční opěrou do lože z betonu prostého</t>
  </si>
  <si>
    <t>1222287342</t>
  </si>
  <si>
    <t>466+38,9</t>
  </si>
  <si>
    <t>47</t>
  </si>
  <si>
    <t>59217017</t>
  </si>
  <si>
    <t>obrubník betonový chodníkový 100x10x25 cm</t>
  </si>
  <si>
    <t>1164775794</t>
  </si>
  <si>
    <t>466*1,01</t>
  </si>
  <si>
    <t>48</t>
  </si>
  <si>
    <t>59217016</t>
  </si>
  <si>
    <t>obrubník betonový chodníkový 100x8x25 cm</t>
  </si>
  <si>
    <t>-1876681827</t>
  </si>
  <si>
    <t>38,9*1,01</t>
  </si>
  <si>
    <t>49</t>
  </si>
  <si>
    <t>998223011</t>
  </si>
  <si>
    <t>Přesun hmot pro pozemní komunikace s krytem dlážděným</t>
  </si>
  <si>
    <t>448230459</t>
  </si>
  <si>
    <t>50</t>
  </si>
  <si>
    <t>894812612</t>
  </si>
  <si>
    <t>Vyříznutí a utěsnění otvoru ve stěně šachty DN 160</t>
  </si>
  <si>
    <t>kus</t>
  </si>
  <si>
    <t>-488928031</t>
  </si>
  <si>
    <t>napoj. vpustí na stáv. potrubí</t>
  </si>
  <si>
    <t>51</t>
  </si>
  <si>
    <t>817364111</t>
  </si>
  <si>
    <t>Montáž betonových útesů s hrdlem DN 250</t>
  </si>
  <si>
    <t>-313640613</t>
  </si>
  <si>
    <t>52</t>
  </si>
  <si>
    <t>899623151</t>
  </si>
  <si>
    <t>Obetonování potrubí nebo zdiva stok betonem prostým tř. C 16/20 otevřený výkop</t>
  </si>
  <si>
    <t>-792052984</t>
  </si>
  <si>
    <t>0,104*8,8</t>
  </si>
  <si>
    <t>53</t>
  </si>
  <si>
    <t>998274101</t>
  </si>
  <si>
    <t>Přesun hmot pro trubní vedení z trub betonových otevřený výkop</t>
  </si>
  <si>
    <t>-1262715546</t>
  </si>
  <si>
    <t>54</t>
  </si>
  <si>
    <t>871315221</t>
  </si>
  <si>
    <t>Kanalizační potrubí z tvrdého PVC jednovrstvé tuhost třídy SN8 DN 160</t>
  </si>
  <si>
    <t>-304963639</t>
  </si>
  <si>
    <t>0,5*3+7,1+1,7</t>
  </si>
  <si>
    <t>55</t>
  </si>
  <si>
    <t>877315211</t>
  </si>
  <si>
    <t>Montáž tvarovek z tvrdého PVC-systém KG nebo z polypropylenu-systém KG 2000 jednoosé DN 150</t>
  </si>
  <si>
    <t>-942066322</t>
  </si>
  <si>
    <t>56</t>
  </si>
  <si>
    <t>28611359</t>
  </si>
  <si>
    <t>koleno kanalizace PVC KG 150x15°</t>
  </si>
  <si>
    <t>-225225594</t>
  </si>
  <si>
    <t>57</t>
  </si>
  <si>
    <t>28611361</t>
  </si>
  <si>
    <t>koleno kanalizační PVC KG 150x45°</t>
  </si>
  <si>
    <t>2076973424</t>
  </si>
  <si>
    <t>58</t>
  </si>
  <si>
    <t>28611363</t>
  </si>
  <si>
    <t>koleno kanalizační PVC 1KG 50x87°</t>
  </si>
  <si>
    <t>-461842063</t>
  </si>
  <si>
    <t>59</t>
  </si>
  <si>
    <t>7811025</t>
  </si>
  <si>
    <t>HEGLER HP-CONNECT sedlo pro dodatečné napojení na potrubí, k Aqautub-RWR DN 150 an DN 250- DN 800</t>
  </si>
  <si>
    <t>ks</t>
  </si>
  <si>
    <t>-1596994276</t>
  </si>
  <si>
    <t>60</t>
  </si>
  <si>
    <t>998276101</t>
  </si>
  <si>
    <t>Přesun hmot pro trubní vedení z trub z plastických hmot otevřený výkop</t>
  </si>
  <si>
    <t>621038514</t>
  </si>
  <si>
    <t>61</t>
  </si>
  <si>
    <t>899331111</t>
  </si>
  <si>
    <t>Výšková úprava uličního vstupu nebo vpusti do 200 mm zvýšením poklopu</t>
  </si>
  <si>
    <t>-1617370819</t>
  </si>
  <si>
    <t>62</t>
  </si>
  <si>
    <t>899431111</t>
  </si>
  <si>
    <t>Výšková úprava uličního vstupu nebo vpusti do 200 mm zvýšením krycího hrnce, šoupěte nebo hydrantu</t>
  </si>
  <si>
    <t>-436737523</t>
  </si>
  <si>
    <t>63</t>
  </si>
  <si>
    <t>895941111</t>
  </si>
  <si>
    <t>Zřízení vpusti kanalizační uliční z betonových dílců typ UV-50 normální</t>
  </si>
  <si>
    <t>-561142615</t>
  </si>
  <si>
    <t>64</t>
  </si>
  <si>
    <t>592238500</t>
  </si>
  <si>
    <t>dno betonové pro uliční vpusť s výtokovým otvorem TBV-Q 450/330/1a 45x33x5 cm</t>
  </si>
  <si>
    <t>-903435900</t>
  </si>
  <si>
    <t>65</t>
  </si>
  <si>
    <t>59223857</t>
  </si>
  <si>
    <t>skruž betonová pro uliční vpusť horní 45 x 29,5 x 5 cm</t>
  </si>
  <si>
    <t>-2074930306</t>
  </si>
  <si>
    <t>66</t>
  </si>
  <si>
    <t>592238640</t>
  </si>
  <si>
    <t>prstenec betonový pro uliční vpusť vyrovnávací TBV-Q 390/60/10a, 39x6x13 cm</t>
  </si>
  <si>
    <t>-1255400905</t>
  </si>
  <si>
    <t>67</t>
  </si>
  <si>
    <t>899204112</t>
  </si>
  <si>
    <t>Osazení mříží litinových včetně rámů a košů na bahno pro třídu zatížení D400, E600</t>
  </si>
  <si>
    <t>-1729197405</t>
  </si>
  <si>
    <t>68</t>
  </si>
  <si>
    <t>592238780</t>
  </si>
  <si>
    <t>mříž M1 D400 DIN 19583-13, 500/500 mm</t>
  </si>
  <si>
    <t>-950277983</t>
  </si>
  <si>
    <t>69</t>
  </si>
  <si>
    <t>935932422</t>
  </si>
  <si>
    <t>Odvodňovací plastový žlab pro zatížení D400 vnitřní š 200 mm s roštem mřížkovým z litiny</t>
  </si>
  <si>
    <t>312742863</t>
  </si>
  <si>
    <t>70</t>
  </si>
  <si>
    <t>1317695871</t>
  </si>
  <si>
    <t>71</t>
  </si>
  <si>
    <t>892351111</t>
  </si>
  <si>
    <t>Tlaková zkouška vodou potrubí DN 150 nebo 200</t>
  </si>
  <si>
    <t>50485356</t>
  </si>
  <si>
    <t>72</t>
  </si>
  <si>
    <t>113107222</t>
  </si>
  <si>
    <t>Odstranění podkladu z kameniva drceného tl. 150 mm strojně pl přes 200 m2</t>
  </si>
  <si>
    <t>-111648581</t>
  </si>
  <si>
    <t>použito zpět za vrstvu ŠD063</t>
  </si>
  <si>
    <t>768+271</t>
  </si>
  <si>
    <t>73</t>
  </si>
  <si>
    <t>113107241</t>
  </si>
  <si>
    <t>Odstranění podkladu živičného tl 50 mm strojně pl přes 200 m2</t>
  </si>
  <si>
    <t>-510343720</t>
  </si>
  <si>
    <t>použito zpět za vrstvu 0/63</t>
  </si>
  <si>
    <t>768</t>
  </si>
  <si>
    <t>74</t>
  </si>
  <si>
    <t>997221611</t>
  </si>
  <si>
    <t>Nakládání suti na dopravní prostředky pro vodorovnou dopravu</t>
  </si>
  <si>
    <t>-668564461</t>
  </si>
  <si>
    <t>75</t>
  </si>
  <si>
    <t>997221551</t>
  </si>
  <si>
    <t>Vodorovná doprava suti ze sypkých materiálů do 1 km</t>
  </si>
  <si>
    <t>-17947521</t>
  </si>
  <si>
    <t>76</t>
  </si>
  <si>
    <t>-1273964716</t>
  </si>
  <si>
    <t>přebytečný asfalt</t>
  </si>
  <si>
    <t>9,46*2,5</t>
  </si>
  <si>
    <t>77</t>
  </si>
  <si>
    <t>270913995</t>
  </si>
  <si>
    <t>78</t>
  </si>
  <si>
    <t>997221559</t>
  </si>
  <si>
    <t>Příplatek ZKD 1 km u vodorovné dopravy suti ze sypkých materiálů</t>
  </si>
  <si>
    <t>581773564</t>
  </si>
  <si>
    <t>79</t>
  </si>
  <si>
    <t>997221845</t>
  </si>
  <si>
    <t>Poplatek za uložení na skládce (skládkovné) odpadu asfaltového bez dehtu kód odpadu 170 302</t>
  </si>
  <si>
    <t>1610188678</t>
  </si>
  <si>
    <t>80</t>
  </si>
  <si>
    <t>113202111</t>
  </si>
  <si>
    <t>Vytrhání obrub krajníků obrubníků stojatých</t>
  </si>
  <si>
    <t>-1321657834</t>
  </si>
  <si>
    <t>81</t>
  </si>
  <si>
    <t>997221561</t>
  </si>
  <si>
    <t>Vodorovná doprava suti z kusových materiálů do 1 km</t>
  </si>
  <si>
    <t>1957968081</t>
  </si>
  <si>
    <t>82</t>
  </si>
  <si>
    <t>997221569</t>
  </si>
  <si>
    <t>Příplatek ZKD 1 km u vodorovné dopravy suti z kusových materiálů</t>
  </si>
  <si>
    <t>-220794096</t>
  </si>
  <si>
    <t>83</t>
  </si>
  <si>
    <t>-113630415</t>
  </si>
  <si>
    <t>84</t>
  </si>
  <si>
    <t>997221815</t>
  </si>
  <si>
    <t>Poplatek za uložení betonového odpadu na skládce (skládkovné)</t>
  </si>
  <si>
    <t>1174696416</t>
  </si>
  <si>
    <t>VP - Vícepráce</t>
  </si>
  <si>
    <t>PN</t>
  </si>
  <si>
    <t>2 - Vedlejší a ostatní rozpočtové náklady</t>
  </si>
  <si>
    <t>OST - Ostatní</t>
  </si>
  <si>
    <t xml:space="preserve">    O01 - Ostatní</t>
  </si>
  <si>
    <t>PC</t>
  </si>
  <si>
    <t>%</t>
  </si>
  <si>
    <t>262144</t>
  </si>
  <si>
    <t>94970410</t>
  </si>
  <si>
    <t>PC.0</t>
  </si>
  <si>
    <t>1401045374</t>
  </si>
  <si>
    <t>PC.1</t>
  </si>
  <si>
    <t>Vytýčení inženýrských sítí</t>
  </si>
  <si>
    <t>SOUBOR</t>
  </si>
  <si>
    <t>463412515</t>
  </si>
  <si>
    <t>PC.2</t>
  </si>
  <si>
    <t>Geodetické zaměření stavby</t>
  </si>
  <si>
    <t>-932375664</t>
  </si>
  <si>
    <t>PC.3</t>
  </si>
  <si>
    <t>PD skutečného provedení</t>
  </si>
  <si>
    <t>1896006343</t>
  </si>
  <si>
    <t>PC.4</t>
  </si>
  <si>
    <t>Dopravní značení vč. projednání</t>
  </si>
  <si>
    <t>-859277380</t>
  </si>
  <si>
    <t>PC.5</t>
  </si>
  <si>
    <t>Statická zatěžovací zkouška pláně</t>
  </si>
  <si>
    <t>sOUBOR</t>
  </si>
  <si>
    <t>-792785206</t>
  </si>
  <si>
    <t>PC.6</t>
  </si>
  <si>
    <t>Geodetické zaměření skutečného provedení stavby</t>
  </si>
  <si>
    <t>-791940914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</si>
</sst>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7" fillId="0" borderId="0" xfId="0" applyFont="1" applyAlignment="1">
      <alignment horizontal="left" vertical="center"/>
    </xf>
    <xf numFmtId="0" fontId="0" fillId="0" borderId="0" xfId="0" applyBorder="1" applyProtection="1"/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2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1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3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3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8" fillId="0" borderId="22" xfId="0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1" fillId="0" borderId="16" xfId="0" applyNumberFormat="1" applyFont="1" applyBorder="1" applyAlignment="1" applyProtection="1">
      <alignment vertical="center"/>
    </xf>
    <xf numFmtId="4" fontId="31" fillId="0" borderId="17" xfId="0" applyNumberFormat="1" applyFont="1" applyBorder="1" applyAlignment="1" applyProtection="1">
      <alignment vertical="center"/>
    </xf>
    <xf numFmtId="166" fontId="31" fillId="0" borderId="17" xfId="0" applyNumberFormat="1" applyFont="1" applyBorder="1" applyAlignment="1" applyProtection="1">
      <alignment vertical="center"/>
    </xf>
    <xf numFmtId="4" fontId="31" fillId="0" borderId="1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Border="1" applyAlignment="1" applyProtection="1">
      <alignment vertical="center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" fontId="23" fillId="0" borderId="18" xfId="0" applyNumberFormat="1" applyFont="1" applyBorder="1" applyAlignment="1" applyProtection="1">
      <alignment vertical="center"/>
    </xf>
    <xf numFmtId="0" fontId="26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12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8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3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3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5" xfId="0" applyFont="1" applyBorder="1" applyAlignment="1" applyProtection="1">
      <alignment horizontal="center" vertical="center"/>
    </xf>
    <xf numFmtId="49" fontId="36" fillId="0" borderId="25" xfId="0" applyNumberFormat="1" applyFont="1" applyBorder="1" applyAlignment="1" applyProtection="1">
      <alignment horizontal="left" vertical="center" wrapText="1"/>
    </xf>
    <xf numFmtId="0" fontId="36" fillId="0" borderId="25" xfId="0" applyFont="1" applyBorder="1" applyAlignment="1" applyProtection="1">
      <alignment horizontal="center" vertical="center" wrapText="1"/>
    </xf>
    <xf numFmtId="167" fontId="36" fillId="0" borderId="25" xfId="0" applyNumberFormat="1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167" fontId="10" fillId="0" borderId="0" xfId="0" applyNumberFormat="1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2" fillId="0" borderId="0" xfId="0" applyNumberFormat="1" applyFont="1" applyBorder="1" applyAlignment="1" applyProtection="1">
      <alignment vertical="center"/>
    </xf>
    <xf numFmtId="0" fontId="0" fillId="0" borderId="0" xfId="0" applyBorder="1" applyProtection="1"/>
    <xf numFmtId="4" fontId="21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4" fontId="6" fillId="0" borderId="0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26" fillId="0" borderId="0" xfId="0" applyNumberFormat="1" applyFont="1" applyBorder="1" applyAlignment="1" applyProtection="1">
      <alignment horizontal="right" vertical="center"/>
    </xf>
    <xf numFmtId="4" fontId="26" fillId="0" borderId="0" xfId="0" applyNumberFormat="1" applyFont="1" applyBorder="1" applyAlignment="1" applyProtection="1">
      <alignment vertical="center"/>
    </xf>
    <xf numFmtId="4" fontId="26" fillId="6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horizontal="left" vertical="center" wrapText="1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vertical="center"/>
    </xf>
    <xf numFmtId="0" fontId="36" fillId="0" borderId="25" xfId="0" applyFont="1" applyBorder="1" applyAlignment="1" applyProtection="1">
      <alignment horizontal="left" vertical="center" wrapText="1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4" borderId="25" xfId="0" applyNumberFormat="1" applyFont="1" applyFill="1" applyBorder="1" applyAlignment="1" applyProtection="1">
      <alignment vertical="center"/>
    </xf>
    <xf numFmtId="4" fontId="36" fillId="0" borderId="25" xfId="0" applyNumberFormat="1" applyFont="1" applyBorder="1" applyAlignment="1" applyProtection="1">
      <alignment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/>
    </xf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4" fontId="5" fillId="0" borderId="23" xfId="0" applyNumberFormat="1" applyFont="1" applyBorder="1" applyAlignment="1" applyProtection="1"/>
    <xf numFmtId="4" fontId="5" fillId="0" borderId="23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14" fillId="2" borderId="0" xfId="1" applyFont="1" applyFill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5" fillId="0" borderId="0" xfId="0" applyNumberFormat="1" applyFont="1" applyBorder="1" applyAlignment="1" applyProtection="1"/>
    <xf numFmtId="4" fontId="33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4" fontId="26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6" fillId="0" borderId="0" xfId="0" applyNumberFormat="1" applyFont="1" applyBorder="1" applyAlignment="1" applyProtection="1"/>
    <xf numFmtId="4" fontId="6" fillId="0" borderId="12" xfId="0" applyNumberFormat="1" applyFont="1" applyBorder="1" applyAlignment="1" applyProtection="1"/>
    <xf numFmtId="4" fontId="6" fillId="0" borderId="12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98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50000000000003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R2" s="224" t="s">
        <v>8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21" t="s">
        <v>9</v>
      </c>
      <c r="BT2" s="21" t="s">
        <v>10</v>
      </c>
    </row>
    <row r="3" spans="1:73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11</v>
      </c>
    </row>
    <row r="4" spans="1:73" ht="36.950000000000003" customHeight="1">
      <c r="B4" s="25"/>
      <c r="C4" s="222" t="s">
        <v>12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6"/>
      <c r="AS4" s="20" t="s">
        <v>13</v>
      </c>
      <c r="BE4" s="27" t="s">
        <v>14</v>
      </c>
      <c r="BS4" s="21" t="s">
        <v>15</v>
      </c>
    </row>
    <row r="5" spans="1:73" ht="14.45" customHeight="1">
      <c r="B5" s="25"/>
      <c r="C5" s="28"/>
      <c r="D5" s="29" t="s">
        <v>16</v>
      </c>
      <c r="E5" s="28"/>
      <c r="F5" s="28"/>
      <c r="G5" s="28"/>
      <c r="H5" s="28"/>
      <c r="I5" s="28"/>
      <c r="J5" s="28"/>
      <c r="K5" s="226" t="s">
        <v>17</v>
      </c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8"/>
      <c r="AQ5" s="26"/>
      <c r="BE5" s="210" t="s">
        <v>18</v>
      </c>
      <c r="BS5" s="21" t="s">
        <v>9</v>
      </c>
    </row>
    <row r="6" spans="1:73" ht="36.950000000000003" customHeight="1">
      <c r="B6" s="25"/>
      <c r="C6" s="28"/>
      <c r="D6" s="31" t="s">
        <v>19</v>
      </c>
      <c r="E6" s="28"/>
      <c r="F6" s="28"/>
      <c r="G6" s="28"/>
      <c r="H6" s="28"/>
      <c r="I6" s="28"/>
      <c r="J6" s="28"/>
      <c r="K6" s="234" t="s">
        <v>20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8"/>
      <c r="AQ6" s="26"/>
      <c r="BE6" s="211"/>
      <c r="BS6" s="21" t="s">
        <v>9</v>
      </c>
    </row>
    <row r="7" spans="1:73" ht="14.45" customHeight="1">
      <c r="B7" s="25"/>
      <c r="C7" s="28"/>
      <c r="D7" s="32" t="s">
        <v>21</v>
      </c>
      <c r="E7" s="28"/>
      <c r="F7" s="28"/>
      <c r="G7" s="28"/>
      <c r="H7" s="28"/>
      <c r="I7" s="28"/>
      <c r="J7" s="28"/>
      <c r="K7" s="30" t="s">
        <v>22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23</v>
      </c>
      <c r="AL7" s="28"/>
      <c r="AM7" s="28"/>
      <c r="AN7" s="30" t="s">
        <v>22</v>
      </c>
      <c r="AO7" s="28"/>
      <c r="AP7" s="28"/>
      <c r="AQ7" s="26"/>
      <c r="BE7" s="211"/>
      <c r="BS7" s="21" t="s">
        <v>9</v>
      </c>
    </row>
    <row r="8" spans="1:73" ht="14.45" customHeight="1">
      <c r="B8" s="25"/>
      <c r="C8" s="28"/>
      <c r="D8" s="32" t="s">
        <v>24</v>
      </c>
      <c r="E8" s="28"/>
      <c r="F8" s="28"/>
      <c r="G8" s="28"/>
      <c r="H8" s="28"/>
      <c r="I8" s="28"/>
      <c r="J8" s="28"/>
      <c r="K8" s="30" t="s">
        <v>25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26</v>
      </c>
      <c r="AL8" s="28"/>
      <c r="AM8" s="28"/>
      <c r="AN8" s="33" t="s">
        <v>27</v>
      </c>
      <c r="AO8" s="28"/>
      <c r="AP8" s="28"/>
      <c r="AQ8" s="26"/>
      <c r="BE8" s="211"/>
      <c r="BS8" s="21" t="s">
        <v>9</v>
      </c>
    </row>
    <row r="9" spans="1:73" ht="14.45" customHeight="1">
      <c r="B9" s="2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6"/>
      <c r="BE9" s="211"/>
      <c r="BS9" s="21" t="s">
        <v>9</v>
      </c>
    </row>
    <row r="10" spans="1:73" ht="14.45" customHeight="1">
      <c r="B10" s="25"/>
      <c r="C10" s="28"/>
      <c r="D10" s="32" t="s">
        <v>28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29</v>
      </c>
      <c r="AL10" s="28"/>
      <c r="AM10" s="28"/>
      <c r="AN10" s="30" t="s">
        <v>22</v>
      </c>
      <c r="AO10" s="28"/>
      <c r="AP10" s="28"/>
      <c r="AQ10" s="26"/>
      <c r="BE10" s="211"/>
      <c r="BS10" s="21" t="s">
        <v>9</v>
      </c>
    </row>
    <row r="11" spans="1:73" ht="18.399999999999999" customHeight="1">
      <c r="B11" s="25"/>
      <c r="C11" s="28"/>
      <c r="D11" s="28"/>
      <c r="E11" s="30" t="s">
        <v>25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30</v>
      </c>
      <c r="AL11" s="28"/>
      <c r="AM11" s="28"/>
      <c r="AN11" s="30" t="s">
        <v>22</v>
      </c>
      <c r="AO11" s="28"/>
      <c r="AP11" s="28"/>
      <c r="AQ11" s="26"/>
      <c r="BE11" s="211"/>
      <c r="BS11" s="21" t="s">
        <v>9</v>
      </c>
    </row>
    <row r="12" spans="1:73" ht="6.95" customHeight="1">
      <c r="B12" s="25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6"/>
      <c r="BE12" s="211"/>
      <c r="BS12" s="21" t="s">
        <v>9</v>
      </c>
    </row>
    <row r="13" spans="1:73" ht="14.45" customHeight="1">
      <c r="B13" s="25"/>
      <c r="C13" s="28"/>
      <c r="D13" s="32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29</v>
      </c>
      <c r="AL13" s="28"/>
      <c r="AM13" s="28"/>
      <c r="AN13" s="34" t="s">
        <v>32</v>
      </c>
      <c r="AO13" s="28"/>
      <c r="AP13" s="28"/>
      <c r="AQ13" s="26"/>
      <c r="BE13" s="211"/>
      <c r="BS13" s="21" t="s">
        <v>9</v>
      </c>
    </row>
    <row r="14" spans="1:73">
      <c r="B14" s="25"/>
      <c r="C14" s="28"/>
      <c r="D14" s="28"/>
      <c r="E14" s="212" t="s">
        <v>32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32" t="s">
        <v>30</v>
      </c>
      <c r="AL14" s="28"/>
      <c r="AM14" s="28"/>
      <c r="AN14" s="34" t="s">
        <v>32</v>
      </c>
      <c r="AO14" s="28"/>
      <c r="AP14" s="28"/>
      <c r="AQ14" s="26"/>
      <c r="BE14" s="211"/>
      <c r="BS14" s="21" t="s">
        <v>9</v>
      </c>
    </row>
    <row r="15" spans="1:73" ht="6.95" customHeight="1">
      <c r="B15" s="25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6"/>
      <c r="BE15" s="211"/>
      <c r="BS15" s="21" t="s">
        <v>6</v>
      </c>
    </row>
    <row r="16" spans="1:73" ht="14.45" customHeight="1">
      <c r="B16" s="25"/>
      <c r="C16" s="28"/>
      <c r="D16" s="32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29</v>
      </c>
      <c r="AL16" s="28"/>
      <c r="AM16" s="28"/>
      <c r="AN16" s="30" t="s">
        <v>22</v>
      </c>
      <c r="AO16" s="28"/>
      <c r="AP16" s="28"/>
      <c r="AQ16" s="26"/>
      <c r="BE16" s="211"/>
      <c r="BS16" s="21" t="s">
        <v>6</v>
      </c>
    </row>
    <row r="17" spans="2:71" ht="18.399999999999999" customHeight="1">
      <c r="B17" s="25"/>
      <c r="C17" s="28"/>
      <c r="D17" s="28"/>
      <c r="E17" s="30" t="s">
        <v>25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30</v>
      </c>
      <c r="AL17" s="28"/>
      <c r="AM17" s="28"/>
      <c r="AN17" s="30" t="s">
        <v>22</v>
      </c>
      <c r="AO17" s="28"/>
      <c r="AP17" s="28"/>
      <c r="AQ17" s="26"/>
      <c r="BE17" s="211"/>
      <c r="BS17" s="21" t="s">
        <v>34</v>
      </c>
    </row>
    <row r="18" spans="2:71" ht="6.95" customHeight="1">
      <c r="B18" s="25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6"/>
      <c r="BE18" s="211"/>
      <c r="BS18" s="21" t="s">
        <v>9</v>
      </c>
    </row>
    <row r="19" spans="2:71" ht="14.45" customHeight="1">
      <c r="B19" s="25"/>
      <c r="C19" s="28"/>
      <c r="D19" s="32" t="s">
        <v>35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29</v>
      </c>
      <c r="AL19" s="28"/>
      <c r="AM19" s="28"/>
      <c r="AN19" s="30" t="s">
        <v>22</v>
      </c>
      <c r="AO19" s="28"/>
      <c r="AP19" s="28"/>
      <c r="AQ19" s="26"/>
      <c r="BE19" s="211"/>
      <c r="BS19" s="21" t="s">
        <v>9</v>
      </c>
    </row>
    <row r="20" spans="2:71" ht="18.399999999999999" customHeight="1">
      <c r="B20" s="25"/>
      <c r="C20" s="28"/>
      <c r="D20" s="28"/>
      <c r="E20" s="30" t="s">
        <v>25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30</v>
      </c>
      <c r="AL20" s="28"/>
      <c r="AM20" s="28"/>
      <c r="AN20" s="30" t="s">
        <v>22</v>
      </c>
      <c r="AO20" s="28"/>
      <c r="AP20" s="28"/>
      <c r="AQ20" s="26"/>
      <c r="BE20" s="211"/>
    </row>
    <row r="21" spans="2:71" ht="6.95" customHeight="1">
      <c r="B21" s="2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6"/>
      <c r="BE21" s="211"/>
    </row>
    <row r="22" spans="2:71">
      <c r="B22" s="25"/>
      <c r="C22" s="28"/>
      <c r="D22" s="32" t="s">
        <v>36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6"/>
      <c r="BE22" s="211"/>
    </row>
    <row r="23" spans="2:71" ht="16.5" customHeight="1">
      <c r="B23" s="25"/>
      <c r="C23" s="28"/>
      <c r="D23" s="28"/>
      <c r="E23" s="214" t="s">
        <v>22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8"/>
      <c r="AP23" s="28"/>
      <c r="AQ23" s="26"/>
      <c r="BE23" s="211"/>
    </row>
    <row r="24" spans="2:71" ht="6.95" customHeight="1">
      <c r="B24" s="25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6"/>
      <c r="BE24" s="211"/>
    </row>
    <row r="25" spans="2:71" ht="6.95" customHeight="1">
      <c r="B25" s="25"/>
      <c r="C25" s="28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8"/>
      <c r="AQ25" s="26"/>
      <c r="BE25" s="211"/>
    </row>
    <row r="26" spans="2:71" ht="14.45" customHeight="1">
      <c r="B26" s="25"/>
      <c r="C26" s="28"/>
      <c r="D26" s="36" t="s">
        <v>37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15">
        <f>ROUND(AG87,2)</f>
        <v>0</v>
      </c>
      <c r="AL26" s="216"/>
      <c r="AM26" s="216"/>
      <c r="AN26" s="216"/>
      <c r="AO26" s="216"/>
      <c r="AP26" s="28"/>
      <c r="AQ26" s="26"/>
      <c r="BE26" s="211"/>
    </row>
    <row r="27" spans="2:71" ht="14.45" customHeight="1">
      <c r="B27" s="25"/>
      <c r="C27" s="28"/>
      <c r="D27" s="36" t="s">
        <v>38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15">
        <f>ROUND(AG91,2)</f>
        <v>0</v>
      </c>
      <c r="AL27" s="215"/>
      <c r="AM27" s="215"/>
      <c r="AN27" s="215"/>
      <c r="AO27" s="215"/>
      <c r="AP27" s="28"/>
      <c r="AQ27" s="26"/>
      <c r="BE27" s="211"/>
    </row>
    <row r="28" spans="2:71" s="1" customFormat="1" ht="6.95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9"/>
      <c r="BE28" s="211"/>
    </row>
    <row r="29" spans="2:71" s="1" customFormat="1" ht="25.9" customHeight="1">
      <c r="B29" s="37"/>
      <c r="C29" s="38"/>
      <c r="D29" s="40" t="s">
        <v>39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217">
        <f>ROUND(AK26+AK27,2)</f>
        <v>0</v>
      </c>
      <c r="AL29" s="218"/>
      <c r="AM29" s="218"/>
      <c r="AN29" s="218"/>
      <c r="AO29" s="218"/>
      <c r="AP29" s="38"/>
      <c r="AQ29" s="39"/>
      <c r="BE29" s="211"/>
    </row>
    <row r="30" spans="2:71" s="1" customFormat="1" ht="6.95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9"/>
      <c r="BE30" s="211"/>
    </row>
    <row r="31" spans="2:71" s="2" customFormat="1" ht="14.45" customHeight="1">
      <c r="B31" s="42"/>
      <c r="C31" s="43"/>
      <c r="D31" s="44" t="s">
        <v>40</v>
      </c>
      <c r="E31" s="43"/>
      <c r="F31" s="44" t="s">
        <v>41</v>
      </c>
      <c r="G31" s="43"/>
      <c r="H31" s="43"/>
      <c r="I31" s="43"/>
      <c r="J31" s="43"/>
      <c r="K31" s="43"/>
      <c r="L31" s="208">
        <v>0.21</v>
      </c>
      <c r="M31" s="209"/>
      <c r="N31" s="209"/>
      <c r="O31" s="209"/>
      <c r="P31" s="43"/>
      <c r="Q31" s="43"/>
      <c r="R31" s="43"/>
      <c r="S31" s="43"/>
      <c r="T31" s="46" t="s">
        <v>42</v>
      </c>
      <c r="U31" s="43"/>
      <c r="V31" s="43"/>
      <c r="W31" s="219">
        <f>ROUND(AZ87+SUM(CD92:CD96),2)</f>
        <v>0</v>
      </c>
      <c r="X31" s="209"/>
      <c r="Y31" s="209"/>
      <c r="Z31" s="209"/>
      <c r="AA31" s="209"/>
      <c r="AB31" s="209"/>
      <c r="AC31" s="209"/>
      <c r="AD31" s="209"/>
      <c r="AE31" s="209"/>
      <c r="AF31" s="43"/>
      <c r="AG31" s="43"/>
      <c r="AH31" s="43"/>
      <c r="AI31" s="43"/>
      <c r="AJ31" s="43"/>
      <c r="AK31" s="219">
        <f>ROUND(AV87+SUM(BY92:BY96),2)</f>
        <v>0</v>
      </c>
      <c r="AL31" s="209"/>
      <c r="AM31" s="209"/>
      <c r="AN31" s="209"/>
      <c r="AO31" s="209"/>
      <c r="AP31" s="43"/>
      <c r="AQ31" s="47"/>
      <c r="BE31" s="211"/>
    </row>
    <row r="32" spans="2:71" s="2" customFormat="1" ht="14.45" customHeight="1">
      <c r="B32" s="42"/>
      <c r="C32" s="43"/>
      <c r="D32" s="43"/>
      <c r="E32" s="43"/>
      <c r="F32" s="44" t="s">
        <v>43</v>
      </c>
      <c r="G32" s="43"/>
      <c r="H32" s="43"/>
      <c r="I32" s="43"/>
      <c r="J32" s="43"/>
      <c r="K32" s="43"/>
      <c r="L32" s="208">
        <v>0.15</v>
      </c>
      <c r="M32" s="209"/>
      <c r="N32" s="209"/>
      <c r="O32" s="209"/>
      <c r="P32" s="43"/>
      <c r="Q32" s="43"/>
      <c r="R32" s="43"/>
      <c r="S32" s="43"/>
      <c r="T32" s="46" t="s">
        <v>42</v>
      </c>
      <c r="U32" s="43"/>
      <c r="V32" s="43"/>
      <c r="W32" s="219">
        <f>ROUND(BA87+SUM(CE92:CE96),2)</f>
        <v>0</v>
      </c>
      <c r="X32" s="209"/>
      <c r="Y32" s="209"/>
      <c r="Z32" s="209"/>
      <c r="AA32" s="209"/>
      <c r="AB32" s="209"/>
      <c r="AC32" s="209"/>
      <c r="AD32" s="209"/>
      <c r="AE32" s="209"/>
      <c r="AF32" s="43"/>
      <c r="AG32" s="43"/>
      <c r="AH32" s="43"/>
      <c r="AI32" s="43"/>
      <c r="AJ32" s="43"/>
      <c r="AK32" s="219">
        <f>ROUND(AW87+SUM(BZ92:BZ96),2)</f>
        <v>0</v>
      </c>
      <c r="AL32" s="209"/>
      <c r="AM32" s="209"/>
      <c r="AN32" s="209"/>
      <c r="AO32" s="209"/>
      <c r="AP32" s="43"/>
      <c r="AQ32" s="47"/>
      <c r="BE32" s="211"/>
    </row>
    <row r="33" spans="2:57" s="2" customFormat="1" ht="14.45" hidden="1" customHeight="1">
      <c r="B33" s="42"/>
      <c r="C33" s="43"/>
      <c r="D33" s="43"/>
      <c r="E33" s="43"/>
      <c r="F33" s="44" t="s">
        <v>44</v>
      </c>
      <c r="G33" s="43"/>
      <c r="H33" s="43"/>
      <c r="I33" s="43"/>
      <c r="J33" s="43"/>
      <c r="K33" s="43"/>
      <c r="L33" s="208">
        <v>0.21</v>
      </c>
      <c r="M33" s="209"/>
      <c r="N33" s="209"/>
      <c r="O33" s="209"/>
      <c r="P33" s="43"/>
      <c r="Q33" s="43"/>
      <c r="R33" s="43"/>
      <c r="S33" s="43"/>
      <c r="T33" s="46" t="s">
        <v>42</v>
      </c>
      <c r="U33" s="43"/>
      <c r="V33" s="43"/>
      <c r="W33" s="219">
        <f>ROUND(BB87+SUM(CF92:CF96),2)</f>
        <v>0</v>
      </c>
      <c r="X33" s="209"/>
      <c r="Y33" s="209"/>
      <c r="Z33" s="209"/>
      <c r="AA33" s="209"/>
      <c r="AB33" s="209"/>
      <c r="AC33" s="209"/>
      <c r="AD33" s="209"/>
      <c r="AE33" s="209"/>
      <c r="AF33" s="43"/>
      <c r="AG33" s="43"/>
      <c r="AH33" s="43"/>
      <c r="AI33" s="43"/>
      <c r="AJ33" s="43"/>
      <c r="AK33" s="219">
        <v>0</v>
      </c>
      <c r="AL33" s="209"/>
      <c r="AM33" s="209"/>
      <c r="AN33" s="209"/>
      <c r="AO33" s="209"/>
      <c r="AP33" s="43"/>
      <c r="AQ33" s="47"/>
      <c r="BE33" s="211"/>
    </row>
    <row r="34" spans="2:57" s="2" customFormat="1" ht="14.45" hidden="1" customHeight="1">
      <c r="B34" s="42"/>
      <c r="C34" s="43"/>
      <c r="D34" s="43"/>
      <c r="E34" s="43"/>
      <c r="F34" s="44" t="s">
        <v>45</v>
      </c>
      <c r="G34" s="43"/>
      <c r="H34" s="43"/>
      <c r="I34" s="43"/>
      <c r="J34" s="43"/>
      <c r="K34" s="43"/>
      <c r="L34" s="208">
        <v>0.15</v>
      </c>
      <c r="M34" s="209"/>
      <c r="N34" s="209"/>
      <c r="O34" s="209"/>
      <c r="P34" s="43"/>
      <c r="Q34" s="43"/>
      <c r="R34" s="43"/>
      <c r="S34" s="43"/>
      <c r="T34" s="46" t="s">
        <v>42</v>
      </c>
      <c r="U34" s="43"/>
      <c r="V34" s="43"/>
      <c r="W34" s="219">
        <f>ROUND(BC87+SUM(CG92:CG96),2)</f>
        <v>0</v>
      </c>
      <c r="X34" s="209"/>
      <c r="Y34" s="209"/>
      <c r="Z34" s="209"/>
      <c r="AA34" s="209"/>
      <c r="AB34" s="209"/>
      <c r="AC34" s="209"/>
      <c r="AD34" s="209"/>
      <c r="AE34" s="209"/>
      <c r="AF34" s="43"/>
      <c r="AG34" s="43"/>
      <c r="AH34" s="43"/>
      <c r="AI34" s="43"/>
      <c r="AJ34" s="43"/>
      <c r="AK34" s="219">
        <v>0</v>
      </c>
      <c r="AL34" s="209"/>
      <c r="AM34" s="209"/>
      <c r="AN34" s="209"/>
      <c r="AO34" s="209"/>
      <c r="AP34" s="43"/>
      <c r="AQ34" s="47"/>
      <c r="BE34" s="211"/>
    </row>
    <row r="35" spans="2:57" s="2" customFormat="1" ht="14.45" hidden="1" customHeight="1">
      <c r="B35" s="42"/>
      <c r="C35" s="43"/>
      <c r="D35" s="43"/>
      <c r="E35" s="43"/>
      <c r="F35" s="44" t="s">
        <v>46</v>
      </c>
      <c r="G35" s="43"/>
      <c r="H35" s="43"/>
      <c r="I35" s="43"/>
      <c r="J35" s="43"/>
      <c r="K35" s="43"/>
      <c r="L35" s="208">
        <v>0</v>
      </c>
      <c r="M35" s="209"/>
      <c r="N35" s="209"/>
      <c r="O35" s="209"/>
      <c r="P35" s="43"/>
      <c r="Q35" s="43"/>
      <c r="R35" s="43"/>
      <c r="S35" s="43"/>
      <c r="T35" s="46" t="s">
        <v>42</v>
      </c>
      <c r="U35" s="43"/>
      <c r="V35" s="43"/>
      <c r="W35" s="219">
        <f>ROUND(BD87+SUM(CH92:CH96),2)</f>
        <v>0</v>
      </c>
      <c r="X35" s="209"/>
      <c r="Y35" s="209"/>
      <c r="Z35" s="209"/>
      <c r="AA35" s="209"/>
      <c r="AB35" s="209"/>
      <c r="AC35" s="209"/>
      <c r="AD35" s="209"/>
      <c r="AE35" s="209"/>
      <c r="AF35" s="43"/>
      <c r="AG35" s="43"/>
      <c r="AH35" s="43"/>
      <c r="AI35" s="43"/>
      <c r="AJ35" s="43"/>
      <c r="AK35" s="219">
        <v>0</v>
      </c>
      <c r="AL35" s="209"/>
      <c r="AM35" s="209"/>
      <c r="AN35" s="209"/>
      <c r="AO35" s="209"/>
      <c r="AP35" s="43"/>
      <c r="AQ35" s="47"/>
    </row>
    <row r="36" spans="2:57" s="1" customFormat="1" ht="6.95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</row>
    <row r="37" spans="2:57" s="1" customFormat="1" ht="25.9" customHeight="1">
      <c r="B37" s="37"/>
      <c r="C37" s="48"/>
      <c r="D37" s="49" t="s">
        <v>47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 t="s">
        <v>48</v>
      </c>
      <c r="U37" s="50"/>
      <c r="V37" s="50"/>
      <c r="W37" s="50"/>
      <c r="X37" s="235" t="s">
        <v>49</v>
      </c>
      <c r="Y37" s="236"/>
      <c r="Z37" s="236"/>
      <c r="AA37" s="236"/>
      <c r="AB37" s="236"/>
      <c r="AC37" s="50"/>
      <c r="AD37" s="50"/>
      <c r="AE37" s="50"/>
      <c r="AF37" s="50"/>
      <c r="AG37" s="50"/>
      <c r="AH37" s="50"/>
      <c r="AI37" s="50"/>
      <c r="AJ37" s="50"/>
      <c r="AK37" s="237">
        <f>SUM(AK29:AK35)</f>
        <v>0</v>
      </c>
      <c r="AL37" s="236"/>
      <c r="AM37" s="236"/>
      <c r="AN37" s="236"/>
      <c r="AO37" s="238"/>
      <c r="AP37" s="48"/>
      <c r="AQ37" s="39"/>
    </row>
    <row r="38" spans="2:57" s="1" customFormat="1" ht="14.4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9"/>
    </row>
    <row r="39" spans="2:57" ht="13.5">
      <c r="B39" s="25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6"/>
    </row>
    <row r="40" spans="2:57" ht="13.5">
      <c r="B40" s="25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6"/>
    </row>
    <row r="41" spans="2:57" ht="13.5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6"/>
    </row>
    <row r="42" spans="2:57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6"/>
    </row>
    <row r="43" spans="2:57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6"/>
    </row>
    <row r="44" spans="2:57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6"/>
    </row>
    <row r="45" spans="2:57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6"/>
    </row>
    <row r="46" spans="2:57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6"/>
    </row>
    <row r="47" spans="2:57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6"/>
    </row>
    <row r="48" spans="2:57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6"/>
    </row>
    <row r="49" spans="2:43" s="1" customFormat="1">
      <c r="B49" s="37"/>
      <c r="C49" s="38"/>
      <c r="D49" s="52" t="s">
        <v>50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  <c r="AA49" s="38"/>
      <c r="AB49" s="38"/>
      <c r="AC49" s="52" t="s">
        <v>51</v>
      </c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4"/>
      <c r="AP49" s="38"/>
      <c r="AQ49" s="39"/>
    </row>
    <row r="50" spans="2:43" ht="13.5">
      <c r="B50" s="25"/>
      <c r="C50" s="28"/>
      <c r="D50" s="55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6"/>
      <c r="AA50" s="28"/>
      <c r="AB50" s="28"/>
      <c r="AC50" s="55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6"/>
      <c r="AP50" s="28"/>
      <c r="AQ50" s="26"/>
    </row>
    <row r="51" spans="2:43" ht="13.5">
      <c r="B51" s="25"/>
      <c r="C51" s="28"/>
      <c r="D51" s="55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6"/>
      <c r="AA51" s="28"/>
      <c r="AB51" s="28"/>
      <c r="AC51" s="55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6"/>
      <c r="AP51" s="28"/>
      <c r="AQ51" s="26"/>
    </row>
    <row r="52" spans="2:43" ht="13.5">
      <c r="B52" s="25"/>
      <c r="C52" s="28"/>
      <c r="D52" s="55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6"/>
      <c r="AA52" s="28"/>
      <c r="AB52" s="28"/>
      <c r="AC52" s="55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6"/>
      <c r="AP52" s="28"/>
      <c r="AQ52" s="26"/>
    </row>
    <row r="53" spans="2:43" ht="13.5">
      <c r="B53" s="25"/>
      <c r="C53" s="28"/>
      <c r="D53" s="55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6"/>
      <c r="AA53" s="28"/>
      <c r="AB53" s="28"/>
      <c r="AC53" s="55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6"/>
      <c r="AP53" s="28"/>
      <c r="AQ53" s="26"/>
    </row>
    <row r="54" spans="2:43" ht="13.5">
      <c r="B54" s="25"/>
      <c r="C54" s="28"/>
      <c r="D54" s="55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6"/>
      <c r="AA54" s="28"/>
      <c r="AB54" s="28"/>
      <c r="AC54" s="55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6"/>
      <c r="AP54" s="28"/>
      <c r="AQ54" s="26"/>
    </row>
    <row r="55" spans="2:43" ht="13.5">
      <c r="B55" s="25"/>
      <c r="C55" s="28"/>
      <c r="D55" s="55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6"/>
      <c r="AA55" s="28"/>
      <c r="AB55" s="28"/>
      <c r="AC55" s="55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6"/>
      <c r="AP55" s="28"/>
      <c r="AQ55" s="26"/>
    </row>
    <row r="56" spans="2:43" ht="13.5">
      <c r="B56" s="25"/>
      <c r="C56" s="28"/>
      <c r="D56" s="55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6"/>
      <c r="AA56" s="28"/>
      <c r="AB56" s="28"/>
      <c r="AC56" s="55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6"/>
      <c r="AP56" s="28"/>
      <c r="AQ56" s="26"/>
    </row>
    <row r="57" spans="2:43" ht="13.5">
      <c r="B57" s="25"/>
      <c r="C57" s="28"/>
      <c r="D57" s="55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6"/>
      <c r="AA57" s="28"/>
      <c r="AB57" s="28"/>
      <c r="AC57" s="55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6"/>
      <c r="AP57" s="28"/>
      <c r="AQ57" s="26"/>
    </row>
    <row r="58" spans="2:43" s="1" customFormat="1">
      <c r="B58" s="37"/>
      <c r="C58" s="38"/>
      <c r="D58" s="57" t="s">
        <v>52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9" t="s">
        <v>53</v>
      </c>
      <c r="S58" s="58"/>
      <c r="T58" s="58"/>
      <c r="U58" s="58"/>
      <c r="V58" s="58"/>
      <c r="W58" s="58"/>
      <c r="X58" s="58"/>
      <c r="Y58" s="58"/>
      <c r="Z58" s="60"/>
      <c r="AA58" s="38"/>
      <c r="AB58" s="38"/>
      <c r="AC58" s="57" t="s">
        <v>52</v>
      </c>
      <c r="AD58" s="58"/>
      <c r="AE58" s="58"/>
      <c r="AF58" s="58"/>
      <c r="AG58" s="58"/>
      <c r="AH58" s="58"/>
      <c r="AI58" s="58"/>
      <c r="AJ58" s="58"/>
      <c r="AK58" s="58"/>
      <c r="AL58" s="58"/>
      <c r="AM58" s="59" t="s">
        <v>53</v>
      </c>
      <c r="AN58" s="58"/>
      <c r="AO58" s="60"/>
      <c r="AP58" s="38"/>
      <c r="AQ58" s="39"/>
    </row>
    <row r="59" spans="2:43" ht="13.5">
      <c r="B59" s="25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6"/>
    </row>
    <row r="60" spans="2:43" s="1" customFormat="1">
      <c r="B60" s="37"/>
      <c r="C60" s="38"/>
      <c r="D60" s="52" t="s">
        <v>54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4"/>
      <c r="AA60" s="38"/>
      <c r="AB60" s="38"/>
      <c r="AC60" s="52" t="s">
        <v>55</v>
      </c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4"/>
      <c r="AP60" s="38"/>
      <c r="AQ60" s="39"/>
    </row>
    <row r="61" spans="2:43" ht="13.5">
      <c r="B61" s="25"/>
      <c r="C61" s="28"/>
      <c r="D61" s="5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6"/>
      <c r="AA61" s="28"/>
      <c r="AB61" s="28"/>
      <c r="AC61" s="55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6"/>
      <c r="AP61" s="28"/>
      <c r="AQ61" s="26"/>
    </row>
    <row r="62" spans="2:43" ht="13.5">
      <c r="B62" s="25"/>
      <c r="C62" s="28"/>
      <c r="D62" s="55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6"/>
      <c r="AA62" s="28"/>
      <c r="AB62" s="28"/>
      <c r="AC62" s="55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6"/>
      <c r="AP62" s="28"/>
      <c r="AQ62" s="26"/>
    </row>
    <row r="63" spans="2:43" ht="13.5">
      <c r="B63" s="25"/>
      <c r="C63" s="28"/>
      <c r="D63" s="55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6"/>
      <c r="AA63" s="28"/>
      <c r="AB63" s="28"/>
      <c r="AC63" s="55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6"/>
      <c r="AP63" s="28"/>
      <c r="AQ63" s="26"/>
    </row>
    <row r="64" spans="2:43" ht="13.5">
      <c r="B64" s="25"/>
      <c r="C64" s="28"/>
      <c r="D64" s="55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6"/>
      <c r="AA64" s="28"/>
      <c r="AB64" s="28"/>
      <c r="AC64" s="55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6"/>
      <c r="AP64" s="28"/>
      <c r="AQ64" s="26"/>
    </row>
    <row r="65" spans="2:43" ht="13.5">
      <c r="B65" s="25"/>
      <c r="C65" s="28"/>
      <c r="D65" s="55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6"/>
      <c r="AA65" s="28"/>
      <c r="AB65" s="28"/>
      <c r="AC65" s="55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6"/>
      <c r="AP65" s="28"/>
      <c r="AQ65" s="26"/>
    </row>
    <row r="66" spans="2:43" ht="13.5">
      <c r="B66" s="25"/>
      <c r="C66" s="28"/>
      <c r="D66" s="55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6"/>
      <c r="AA66" s="28"/>
      <c r="AB66" s="28"/>
      <c r="AC66" s="55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6"/>
      <c r="AP66" s="28"/>
      <c r="AQ66" s="26"/>
    </row>
    <row r="67" spans="2:43" ht="13.5">
      <c r="B67" s="25"/>
      <c r="C67" s="28"/>
      <c r="D67" s="55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6"/>
      <c r="AA67" s="28"/>
      <c r="AB67" s="28"/>
      <c r="AC67" s="55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6"/>
      <c r="AP67" s="28"/>
      <c r="AQ67" s="26"/>
    </row>
    <row r="68" spans="2:43" ht="13.5">
      <c r="B68" s="25"/>
      <c r="C68" s="28"/>
      <c r="D68" s="55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6"/>
      <c r="AA68" s="28"/>
      <c r="AB68" s="28"/>
      <c r="AC68" s="55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6"/>
      <c r="AP68" s="28"/>
      <c r="AQ68" s="26"/>
    </row>
    <row r="69" spans="2:43" s="1" customFormat="1">
      <c r="B69" s="37"/>
      <c r="C69" s="38"/>
      <c r="D69" s="57" t="s">
        <v>52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 t="s">
        <v>53</v>
      </c>
      <c r="S69" s="58"/>
      <c r="T69" s="58"/>
      <c r="U69" s="58"/>
      <c r="V69" s="58"/>
      <c r="W69" s="58"/>
      <c r="X69" s="58"/>
      <c r="Y69" s="58"/>
      <c r="Z69" s="60"/>
      <c r="AA69" s="38"/>
      <c r="AB69" s="38"/>
      <c r="AC69" s="57" t="s">
        <v>52</v>
      </c>
      <c r="AD69" s="58"/>
      <c r="AE69" s="58"/>
      <c r="AF69" s="58"/>
      <c r="AG69" s="58"/>
      <c r="AH69" s="58"/>
      <c r="AI69" s="58"/>
      <c r="AJ69" s="58"/>
      <c r="AK69" s="58"/>
      <c r="AL69" s="58"/>
      <c r="AM69" s="59" t="s">
        <v>53</v>
      </c>
      <c r="AN69" s="58"/>
      <c r="AO69" s="60"/>
      <c r="AP69" s="38"/>
      <c r="AQ69" s="39"/>
    </row>
    <row r="70" spans="2:43" s="1" customFormat="1" ht="6.95" customHeight="1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9"/>
    </row>
    <row r="71" spans="2:43" s="1" customFormat="1" ht="6.9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3"/>
    </row>
    <row r="75" spans="2:43" s="1" customFormat="1" ht="6.95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6"/>
    </row>
    <row r="76" spans="2:43" s="1" customFormat="1" ht="36.950000000000003" customHeight="1">
      <c r="B76" s="37"/>
      <c r="C76" s="222" t="s">
        <v>56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223"/>
      <c r="AP76" s="223"/>
      <c r="AQ76" s="39"/>
    </row>
    <row r="77" spans="2:43" s="3" customFormat="1" ht="14.45" customHeight="1">
      <c r="B77" s="67"/>
      <c r="C77" s="32" t="s">
        <v>16</v>
      </c>
      <c r="D77" s="68"/>
      <c r="E77" s="68"/>
      <c r="F77" s="68"/>
      <c r="G77" s="68"/>
      <c r="H77" s="68"/>
      <c r="I77" s="68"/>
      <c r="J77" s="68"/>
      <c r="K77" s="68"/>
      <c r="L77" s="68" t="str">
        <f>K5</f>
        <v>1838</v>
      </c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9"/>
    </row>
    <row r="78" spans="2:43" s="4" customFormat="1" ht="36.950000000000003" customHeight="1">
      <c r="B78" s="70"/>
      <c r="C78" s="71" t="s">
        <v>19</v>
      </c>
      <c r="D78" s="72"/>
      <c r="E78" s="72"/>
      <c r="F78" s="72"/>
      <c r="G78" s="72"/>
      <c r="H78" s="72"/>
      <c r="I78" s="72"/>
      <c r="J78" s="72"/>
      <c r="K78" s="72"/>
      <c r="L78" s="239" t="str">
        <f>K6</f>
        <v>Tovéř-Za Humny - stavební úprava komunikace</v>
      </c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0"/>
      <c r="AP78" s="72"/>
      <c r="AQ78" s="73"/>
    </row>
    <row r="79" spans="2:43" s="1" customFormat="1" ht="6.95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9"/>
    </row>
    <row r="80" spans="2:43" s="1" customFormat="1">
      <c r="B80" s="37"/>
      <c r="C80" s="32" t="s">
        <v>24</v>
      </c>
      <c r="D80" s="38"/>
      <c r="E80" s="38"/>
      <c r="F80" s="38"/>
      <c r="G80" s="38"/>
      <c r="H80" s="38"/>
      <c r="I80" s="38"/>
      <c r="J80" s="38"/>
      <c r="K80" s="38"/>
      <c r="L80" s="74" t="str">
        <f>IF(K8="","",K8)</f>
        <v xml:space="preserve"> 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2" t="s">
        <v>26</v>
      </c>
      <c r="AJ80" s="38"/>
      <c r="AK80" s="38"/>
      <c r="AL80" s="38"/>
      <c r="AM80" s="75" t="str">
        <f>IF(AN8= "","",AN8)</f>
        <v>10. 9. 2018</v>
      </c>
      <c r="AN80" s="38"/>
      <c r="AO80" s="38"/>
      <c r="AP80" s="38"/>
      <c r="AQ80" s="39"/>
    </row>
    <row r="81" spans="1:89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9"/>
    </row>
    <row r="82" spans="1:89" s="1" customFormat="1">
      <c r="B82" s="37"/>
      <c r="C82" s="32" t="s">
        <v>28</v>
      </c>
      <c r="D82" s="38"/>
      <c r="E82" s="38"/>
      <c r="F82" s="38"/>
      <c r="G82" s="38"/>
      <c r="H82" s="38"/>
      <c r="I82" s="38"/>
      <c r="J82" s="38"/>
      <c r="K82" s="38"/>
      <c r="L82" s="68" t="str">
        <f>IF(E11= "","",E11)</f>
        <v xml:space="preserve"> </v>
      </c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2" t="s">
        <v>33</v>
      </c>
      <c r="AJ82" s="38"/>
      <c r="AK82" s="38"/>
      <c r="AL82" s="38"/>
      <c r="AM82" s="247" t="str">
        <f>IF(E17="","",E17)</f>
        <v xml:space="preserve"> </v>
      </c>
      <c r="AN82" s="247"/>
      <c r="AO82" s="247"/>
      <c r="AP82" s="247"/>
      <c r="AQ82" s="39"/>
      <c r="AS82" s="248" t="s">
        <v>57</v>
      </c>
      <c r="AT82" s="249"/>
      <c r="AU82" s="76"/>
      <c r="AV82" s="76"/>
      <c r="AW82" s="76"/>
      <c r="AX82" s="76"/>
      <c r="AY82" s="76"/>
      <c r="AZ82" s="76"/>
      <c r="BA82" s="76"/>
      <c r="BB82" s="76"/>
      <c r="BC82" s="76"/>
      <c r="BD82" s="77"/>
    </row>
    <row r="83" spans="1:89" s="1" customFormat="1">
      <c r="B83" s="37"/>
      <c r="C83" s="32" t="s">
        <v>31</v>
      </c>
      <c r="D83" s="38"/>
      <c r="E83" s="38"/>
      <c r="F83" s="38"/>
      <c r="G83" s="38"/>
      <c r="H83" s="38"/>
      <c r="I83" s="38"/>
      <c r="J83" s="38"/>
      <c r="K83" s="38"/>
      <c r="L83" s="68" t="str">
        <f>IF(E14= "Vyplň údaj","",E14)</f>
        <v/>
      </c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2" t="s">
        <v>35</v>
      </c>
      <c r="AJ83" s="38"/>
      <c r="AK83" s="38"/>
      <c r="AL83" s="38"/>
      <c r="AM83" s="247" t="str">
        <f>IF(E20="","",E20)</f>
        <v xml:space="preserve"> </v>
      </c>
      <c r="AN83" s="247"/>
      <c r="AO83" s="247"/>
      <c r="AP83" s="247"/>
      <c r="AQ83" s="39"/>
      <c r="AS83" s="250"/>
      <c r="AT83" s="251"/>
      <c r="AU83" s="78"/>
      <c r="AV83" s="78"/>
      <c r="AW83" s="78"/>
      <c r="AX83" s="78"/>
      <c r="AY83" s="78"/>
      <c r="AZ83" s="78"/>
      <c r="BA83" s="78"/>
      <c r="BB83" s="78"/>
      <c r="BC83" s="78"/>
      <c r="BD83" s="79"/>
    </row>
    <row r="84" spans="1:89" s="1" customFormat="1" ht="10.9" customHeight="1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9"/>
      <c r="AS84" s="252"/>
      <c r="AT84" s="253"/>
      <c r="AU84" s="38"/>
      <c r="AV84" s="38"/>
      <c r="AW84" s="38"/>
      <c r="AX84" s="38"/>
      <c r="AY84" s="38"/>
      <c r="AZ84" s="38"/>
      <c r="BA84" s="38"/>
      <c r="BB84" s="38"/>
      <c r="BC84" s="38"/>
      <c r="BD84" s="80"/>
    </row>
    <row r="85" spans="1:89" s="1" customFormat="1" ht="29.25" customHeight="1">
      <c r="B85" s="37"/>
      <c r="C85" s="241" t="s">
        <v>58</v>
      </c>
      <c r="D85" s="242"/>
      <c r="E85" s="242"/>
      <c r="F85" s="242"/>
      <c r="G85" s="242"/>
      <c r="H85" s="81"/>
      <c r="I85" s="243" t="s">
        <v>59</v>
      </c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3" t="s">
        <v>60</v>
      </c>
      <c r="AH85" s="242"/>
      <c r="AI85" s="242"/>
      <c r="AJ85" s="242"/>
      <c r="AK85" s="242"/>
      <c r="AL85" s="242"/>
      <c r="AM85" s="242"/>
      <c r="AN85" s="243" t="s">
        <v>61</v>
      </c>
      <c r="AO85" s="242"/>
      <c r="AP85" s="254"/>
      <c r="AQ85" s="39"/>
      <c r="AS85" s="82" t="s">
        <v>62</v>
      </c>
      <c r="AT85" s="83" t="s">
        <v>63</v>
      </c>
      <c r="AU85" s="83" t="s">
        <v>64</v>
      </c>
      <c r="AV85" s="83" t="s">
        <v>65</v>
      </c>
      <c r="AW85" s="83" t="s">
        <v>66</v>
      </c>
      <c r="AX85" s="83" t="s">
        <v>67</v>
      </c>
      <c r="AY85" s="83" t="s">
        <v>68</v>
      </c>
      <c r="AZ85" s="83" t="s">
        <v>69</v>
      </c>
      <c r="BA85" s="83" t="s">
        <v>70</v>
      </c>
      <c r="BB85" s="83" t="s">
        <v>71</v>
      </c>
      <c r="BC85" s="83" t="s">
        <v>72</v>
      </c>
      <c r="BD85" s="84" t="s">
        <v>73</v>
      </c>
    </row>
    <row r="86" spans="1:89" s="1" customFormat="1" ht="10.9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9"/>
      <c r="AS86" s="85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4"/>
    </row>
    <row r="87" spans="1:89" s="4" customFormat="1" ht="32.450000000000003" customHeight="1">
      <c r="B87" s="70"/>
      <c r="C87" s="86" t="s">
        <v>74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231">
        <f>ROUND(SUM(AG88:AG89),2)</f>
        <v>0</v>
      </c>
      <c r="AH87" s="231"/>
      <c r="AI87" s="231"/>
      <c r="AJ87" s="231"/>
      <c r="AK87" s="231"/>
      <c r="AL87" s="231"/>
      <c r="AM87" s="231"/>
      <c r="AN87" s="232">
        <f>SUM(AG87,AT87)</f>
        <v>0</v>
      </c>
      <c r="AO87" s="232"/>
      <c r="AP87" s="232"/>
      <c r="AQ87" s="73"/>
      <c r="AS87" s="88">
        <f>ROUND(SUM(AS88:AS89),2)</f>
        <v>0</v>
      </c>
      <c r="AT87" s="89">
        <f>ROUND(SUM(AV87:AW87),2)</f>
        <v>0</v>
      </c>
      <c r="AU87" s="90">
        <f>ROUND(SUM(AU88:AU89),5)</f>
        <v>0</v>
      </c>
      <c r="AV87" s="89">
        <f>ROUND(AZ87*L31,2)</f>
        <v>0</v>
      </c>
      <c r="AW87" s="89">
        <f>ROUND(BA87*L32,2)</f>
        <v>0</v>
      </c>
      <c r="AX87" s="89">
        <f>ROUND(BB87*L31,2)</f>
        <v>0</v>
      </c>
      <c r="AY87" s="89">
        <f>ROUND(BC87*L32,2)</f>
        <v>0</v>
      </c>
      <c r="AZ87" s="89">
        <f>ROUND(SUM(AZ88:AZ89),2)</f>
        <v>0</v>
      </c>
      <c r="BA87" s="89">
        <f>ROUND(SUM(BA88:BA89),2)</f>
        <v>0</v>
      </c>
      <c r="BB87" s="89">
        <f>ROUND(SUM(BB88:BB89),2)</f>
        <v>0</v>
      </c>
      <c r="BC87" s="89">
        <f>ROUND(SUM(BC88:BC89),2)</f>
        <v>0</v>
      </c>
      <c r="BD87" s="91">
        <f>ROUND(SUM(BD88:BD89),2)</f>
        <v>0</v>
      </c>
      <c r="BS87" s="92" t="s">
        <v>75</v>
      </c>
      <c r="BT87" s="92" t="s">
        <v>76</v>
      </c>
      <c r="BU87" s="93" t="s">
        <v>77</v>
      </c>
      <c r="BV87" s="92" t="s">
        <v>78</v>
      </c>
      <c r="BW87" s="92" t="s">
        <v>79</v>
      </c>
      <c r="BX87" s="92" t="s">
        <v>80</v>
      </c>
    </row>
    <row r="88" spans="1:89" s="5" customFormat="1" ht="16.5" customHeight="1">
      <c r="A88" s="94" t="s">
        <v>81</v>
      </c>
      <c r="B88" s="95"/>
      <c r="C88" s="96"/>
      <c r="D88" s="244" t="s">
        <v>82</v>
      </c>
      <c r="E88" s="244"/>
      <c r="F88" s="244"/>
      <c r="G88" s="244"/>
      <c r="H88" s="244"/>
      <c r="I88" s="97"/>
      <c r="J88" s="244" t="s">
        <v>83</v>
      </c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28">
        <f>'1 - stavební úpravy komun...'!M30</f>
        <v>0</v>
      </c>
      <c r="AH88" s="229"/>
      <c r="AI88" s="229"/>
      <c r="AJ88" s="229"/>
      <c r="AK88" s="229"/>
      <c r="AL88" s="229"/>
      <c r="AM88" s="229"/>
      <c r="AN88" s="228">
        <f>SUM(AG88,AT88)</f>
        <v>0</v>
      </c>
      <c r="AO88" s="229"/>
      <c r="AP88" s="229"/>
      <c r="AQ88" s="98"/>
      <c r="AS88" s="99">
        <f>'1 - stavební úpravy komun...'!M28</f>
        <v>0</v>
      </c>
      <c r="AT88" s="100">
        <f>ROUND(SUM(AV88:AW88),2)</f>
        <v>0</v>
      </c>
      <c r="AU88" s="101">
        <f>'1 - stavební úpravy komun...'!W130</f>
        <v>0</v>
      </c>
      <c r="AV88" s="100">
        <f>'1 - stavební úpravy komun...'!M32</f>
        <v>0</v>
      </c>
      <c r="AW88" s="100">
        <f>'1 - stavební úpravy komun...'!M33</f>
        <v>0</v>
      </c>
      <c r="AX88" s="100">
        <f>'1 - stavební úpravy komun...'!M34</f>
        <v>0</v>
      </c>
      <c r="AY88" s="100">
        <f>'1 - stavební úpravy komun...'!M35</f>
        <v>0</v>
      </c>
      <c r="AZ88" s="100">
        <f>'1 - stavební úpravy komun...'!H32</f>
        <v>0</v>
      </c>
      <c r="BA88" s="100">
        <f>'1 - stavební úpravy komun...'!H33</f>
        <v>0</v>
      </c>
      <c r="BB88" s="100">
        <f>'1 - stavební úpravy komun...'!H34</f>
        <v>0</v>
      </c>
      <c r="BC88" s="100">
        <f>'1 - stavební úpravy komun...'!H35</f>
        <v>0</v>
      </c>
      <c r="BD88" s="102">
        <f>'1 - stavební úpravy komun...'!H36</f>
        <v>0</v>
      </c>
      <c r="BT88" s="103" t="s">
        <v>82</v>
      </c>
      <c r="BV88" s="103" t="s">
        <v>78</v>
      </c>
      <c r="BW88" s="103" t="s">
        <v>84</v>
      </c>
      <c r="BX88" s="103" t="s">
        <v>79</v>
      </c>
    </row>
    <row r="89" spans="1:89" s="5" customFormat="1" ht="31.5" customHeight="1">
      <c r="A89" s="94" t="s">
        <v>81</v>
      </c>
      <c r="B89" s="95"/>
      <c r="C89" s="96"/>
      <c r="D89" s="244" t="s">
        <v>85</v>
      </c>
      <c r="E89" s="244"/>
      <c r="F89" s="244"/>
      <c r="G89" s="244"/>
      <c r="H89" s="244"/>
      <c r="I89" s="97"/>
      <c r="J89" s="244" t="s">
        <v>86</v>
      </c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28">
        <f>'2 - Vedlejší a ostatní ro...'!M30</f>
        <v>0</v>
      </c>
      <c r="AH89" s="229"/>
      <c r="AI89" s="229"/>
      <c r="AJ89" s="229"/>
      <c r="AK89" s="229"/>
      <c r="AL89" s="229"/>
      <c r="AM89" s="229"/>
      <c r="AN89" s="228">
        <f>SUM(AG89,AT89)</f>
        <v>0</v>
      </c>
      <c r="AO89" s="229"/>
      <c r="AP89" s="229"/>
      <c r="AQ89" s="98"/>
      <c r="AS89" s="104">
        <f>'2 - Vedlejší a ostatní ro...'!M28</f>
        <v>0</v>
      </c>
      <c r="AT89" s="105">
        <f>ROUND(SUM(AV89:AW89),2)</f>
        <v>0</v>
      </c>
      <c r="AU89" s="106">
        <f>'2 - Vedlejší a ostatní ro...'!W118</f>
        <v>0</v>
      </c>
      <c r="AV89" s="105">
        <f>'2 - Vedlejší a ostatní ro...'!M32</f>
        <v>0</v>
      </c>
      <c r="AW89" s="105">
        <f>'2 - Vedlejší a ostatní ro...'!M33</f>
        <v>0</v>
      </c>
      <c r="AX89" s="105">
        <f>'2 - Vedlejší a ostatní ro...'!M34</f>
        <v>0</v>
      </c>
      <c r="AY89" s="105">
        <f>'2 - Vedlejší a ostatní ro...'!M35</f>
        <v>0</v>
      </c>
      <c r="AZ89" s="105">
        <f>'2 - Vedlejší a ostatní ro...'!H32</f>
        <v>0</v>
      </c>
      <c r="BA89" s="105">
        <f>'2 - Vedlejší a ostatní ro...'!H33</f>
        <v>0</v>
      </c>
      <c r="BB89" s="105">
        <f>'2 - Vedlejší a ostatní ro...'!H34</f>
        <v>0</v>
      </c>
      <c r="BC89" s="105">
        <f>'2 - Vedlejší a ostatní ro...'!H35</f>
        <v>0</v>
      </c>
      <c r="BD89" s="107">
        <f>'2 - Vedlejší a ostatní ro...'!H36</f>
        <v>0</v>
      </c>
      <c r="BT89" s="103" t="s">
        <v>82</v>
      </c>
      <c r="BV89" s="103" t="s">
        <v>78</v>
      </c>
      <c r="BW89" s="103" t="s">
        <v>87</v>
      </c>
      <c r="BX89" s="103" t="s">
        <v>79</v>
      </c>
    </row>
    <row r="90" spans="1:89" ht="13.5">
      <c r="B90" s="25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6"/>
    </row>
    <row r="91" spans="1:89" s="1" customFormat="1" ht="30" customHeight="1">
      <c r="B91" s="37"/>
      <c r="C91" s="86" t="s">
        <v>88</v>
      </c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232">
        <f>ROUND(SUM(AG92:AG95),2)</f>
        <v>0</v>
      </c>
      <c r="AH91" s="232"/>
      <c r="AI91" s="232"/>
      <c r="AJ91" s="232"/>
      <c r="AK91" s="232"/>
      <c r="AL91" s="232"/>
      <c r="AM91" s="232"/>
      <c r="AN91" s="232">
        <f>ROUND(SUM(AN92:AN95),2)</f>
        <v>0</v>
      </c>
      <c r="AO91" s="232"/>
      <c r="AP91" s="232"/>
      <c r="AQ91" s="39"/>
      <c r="AS91" s="82" t="s">
        <v>89</v>
      </c>
      <c r="AT91" s="83" t="s">
        <v>90</v>
      </c>
      <c r="AU91" s="83" t="s">
        <v>40</v>
      </c>
      <c r="AV91" s="84" t="s">
        <v>63</v>
      </c>
    </row>
    <row r="92" spans="1:89" s="1" customFormat="1" ht="19.899999999999999" customHeight="1">
      <c r="B92" s="37"/>
      <c r="C92" s="38"/>
      <c r="D92" s="108" t="s">
        <v>91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230">
        <f>ROUND(AG87*AS92,2)</f>
        <v>0</v>
      </c>
      <c r="AH92" s="227"/>
      <c r="AI92" s="227"/>
      <c r="AJ92" s="227"/>
      <c r="AK92" s="227"/>
      <c r="AL92" s="227"/>
      <c r="AM92" s="227"/>
      <c r="AN92" s="227">
        <f>ROUND(AG92+AV92,2)</f>
        <v>0</v>
      </c>
      <c r="AO92" s="227"/>
      <c r="AP92" s="227"/>
      <c r="AQ92" s="39"/>
      <c r="AS92" s="109">
        <v>0</v>
      </c>
      <c r="AT92" s="110" t="s">
        <v>92</v>
      </c>
      <c r="AU92" s="110" t="s">
        <v>41</v>
      </c>
      <c r="AV92" s="111">
        <f>ROUND(IF(AU92="základní",AG92*L31,IF(AU92="snížená",AG92*L32,0)),2)</f>
        <v>0</v>
      </c>
      <c r="BV92" s="21" t="s">
        <v>93</v>
      </c>
      <c r="BY92" s="112">
        <f>IF(AU92="základní",AV92,0)</f>
        <v>0</v>
      </c>
      <c r="BZ92" s="112">
        <f>IF(AU92="snížená",AV92,0)</f>
        <v>0</v>
      </c>
      <c r="CA92" s="112">
        <v>0</v>
      </c>
      <c r="CB92" s="112">
        <v>0</v>
      </c>
      <c r="CC92" s="112">
        <v>0</v>
      </c>
      <c r="CD92" s="112">
        <f>IF(AU92="základní",AG92,0)</f>
        <v>0</v>
      </c>
      <c r="CE92" s="112">
        <f>IF(AU92="snížená",AG92,0)</f>
        <v>0</v>
      </c>
      <c r="CF92" s="112">
        <f>IF(AU92="zákl. přenesená",AG92,0)</f>
        <v>0</v>
      </c>
      <c r="CG92" s="112">
        <f>IF(AU92="sníž. přenesená",AG92,0)</f>
        <v>0</v>
      </c>
      <c r="CH92" s="112">
        <f>IF(AU92="nulová",AG92,0)</f>
        <v>0</v>
      </c>
      <c r="CI92" s="21">
        <f>IF(AU92="základní",1,IF(AU92="snížená",2,IF(AU92="zákl. přenesená",4,IF(AU92="sníž. přenesená",5,3))))</f>
        <v>1</v>
      </c>
      <c r="CJ92" s="21">
        <f>IF(AT92="stavební čast",1,IF(8892="investiční čast",2,3))</f>
        <v>1</v>
      </c>
      <c r="CK92" s="21" t="str">
        <f>IF(D92="Vyplň vlastní","","x")</f>
        <v>x</v>
      </c>
    </row>
    <row r="93" spans="1:89" s="1" customFormat="1" ht="19.899999999999999" customHeight="1">
      <c r="B93" s="37"/>
      <c r="C93" s="38"/>
      <c r="D93" s="245" t="s">
        <v>94</v>
      </c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38"/>
      <c r="AD93" s="38"/>
      <c r="AE93" s="38"/>
      <c r="AF93" s="38"/>
      <c r="AG93" s="230">
        <f>AG87*AS93</f>
        <v>0</v>
      </c>
      <c r="AH93" s="227"/>
      <c r="AI93" s="227"/>
      <c r="AJ93" s="227"/>
      <c r="AK93" s="227"/>
      <c r="AL93" s="227"/>
      <c r="AM93" s="227"/>
      <c r="AN93" s="227">
        <f>AG93+AV93</f>
        <v>0</v>
      </c>
      <c r="AO93" s="227"/>
      <c r="AP93" s="227"/>
      <c r="AQ93" s="39"/>
      <c r="AS93" s="113">
        <v>0</v>
      </c>
      <c r="AT93" s="114" t="s">
        <v>92</v>
      </c>
      <c r="AU93" s="114" t="s">
        <v>41</v>
      </c>
      <c r="AV93" s="115">
        <f>ROUND(IF(AU93="nulová",0,IF(OR(AU93="základní",AU93="zákl. přenesená"),AG93*L31,AG93*L32)),2)</f>
        <v>0</v>
      </c>
      <c r="BV93" s="21" t="s">
        <v>95</v>
      </c>
      <c r="BY93" s="112">
        <f>IF(AU93="základní",AV93,0)</f>
        <v>0</v>
      </c>
      <c r="BZ93" s="112">
        <f>IF(AU93="snížená",AV93,0)</f>
        <v>0</v>
      </c>
      <c r="CA93" s="112">
        <f>IF(AU93="zákl. přenesená",AV93,0)</f>
        <v>0</v>
      </c>
      <c r="CB93" s="112">
        <f>IF(AU93="sníž. přenesená",AV93,0)</f>
        <v>0</v>
      </c>
      <c r="CC93" s="112">
        <f>IF(AU93="nulová",AV93,0)</f>
        <v>0</v>
      </c>
      <c r="CD93" s="112">
        <f>IF(AU93="základní",AG93,0)</f>
        <v>0</v>
      </c>
      <c r="CE93" s="112">
        <f>IF(AU93="snížená",AG93,0)</f>
        <v>0</v>
      </c>
      <c r="CF93" s="112">
        <f>IF(AU93="zákl. přenesená",AG93,0)</f>
        <v>0</v>
      </c>
      <c r="CG93" s="112">
        <f>IF(AU93="sníž. přenesená",AG93,0)</f>
        <v>0</v>
      </c>
      <c r="CH93" s="112">
        <f>IF(AU93="nulová",AG93,0)</f>
        <v>0</v>
      </c>
      <c r="CI93" s="21">
        <f>IF(AU93="základní",1,IF(AU93="snížená",2,IF(AU93="zákl. přenesená",4,IF(AU93="sníž. přenesená",5,3))))</f>
        <v>1</v>
      </c>
      <c r="CJ93" s="21">
        <f>IF(AT93="stavební čast",1,IF(8893="investiční čast",2,3))</f>
        <v>1</v>
      </c>
      <c r="CK93" s="21" t="str">
        <f>IF(D93="Vyplň vlastní","","x")</f>
        <v/>
      </c>
    </row>
    <row r="94" spans="1:89" s="1" customFormat="1" ht="19.899999999999999" customHeight="1">
      <c r="B94" s="37"/>
      <c r="C94" s="38"/>
      <c r="D94" s="245" t="s">
        <v>94</v>
      </c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38"/>
      <c r="AD94" s="38"/>
      <c r="AE94" s="38"/>
      <c r="AF94" s="38"/>
      <c r="AG94" s="230">
        <f>AG87*AS94</f>
        <v>0</v>
      </c>
      <c r="AH94" s="227"/>
      <c r="AI94" s="227"/>
      <c r="AJ94" s="227"/>
      <c r="AK94" s="227"/>
      <c r="AL94" s="227"/>
      <c r="AM94" s="227"/>
      <c r="AN94" s="227">
        <f>AG94+AV94</f>
        <v>0</v>
      </c>
      <c r="AO94" s="227"/>
      <c r="AP94" s="227"/>
      <c r="AQ94" s="39"/>
      <c r="AS94" s="113">
        <v>0</v>
      </c>
      <c r="AT94" s="114" t="s">
        <v>92</v>
      </c>
      <c r="AU94" s="114" t="s">
        <v>41</v>
      </c>
      <c r="AV94" s="115">
        <f>ROUND(IF(AU94="nulová",0,IF(OR(AU94="základní",AU94="zákl. přenesená"),AG94*L31,AG94*L32)),2)</f>
        <v>0</v>
      </c>
      <c r="BV94" s="21" t="s">
        <v>95</v>
      </c>
      <c r="BY94" s="112">
        <f>IF(AU94="základní",AV94,0)</f>
        <v>0</v>
      </c>
      <c r="BZ94" s="112">
        <f>IF(AU94="snížená",AV94,0)</f>
        <v>0</v>
      </c>
      <c r="CA94" s="112">
        <f>IF(AU94="zákl. přenesená",AV94,0)</f>
        <v>0</v>
      </c>
      <c r="CB94" s="112">
        <f>IF(AU94="sníž. přenesená",AV94,0)</f>
        <v>0</v>
      </c>
      <c r="CC94" s="112">
        <f>IF(AU94="nulová",AV94,0)</f>
        <v>0</v>
      </c>
      <c r="CD94" s="112">
        <f>IF(AU94="základní",AG94,0)</f>
        <v>0</v>
      </c>
      <c r="CE94" s="112">
        <f>IF(AU94="snížená",AG94,0)</f>
        <v>0</v>
      </c>
      <c r="CF94" s="112">
        <f>IF(AU94="zákl. přenesená",AG94,0)</f>
        <v>0</v>
      </c>
      <c r="CG94" s="112">
        <f>IF(AU94="sníž. přenesená",AG94,0)</f>
        <v>0</v>
      </c>
      <c r="CH94" s="112">
        <f>IF(AU94="nulová",AG94,0)</f>
        <v>0</v>
      </c>
      <c r="CI94" s="21">
        <f>IF(AU94="základní",1,IF(AU94="snížená",2,IF(AU94="zákl. přenesená",4,IF(AU94="sníž. přenesená",5,3))))</f>
        <v>1</v>
      </c>
      <c r="CJ94" s="21">
        <f>IF(AT94="stavební čast",1,IF(8894="investiční čast",2,3))</f>
        <v>1</v>
      </c>
      <c r="CK94" s="21" t="str">
        <f>IF(D94="Vyplň vlastní","","x")</f>
        <v/>
      </c>
    </row>
    <row r="95" spans="1:89" s="1" customFormat="1" ht="19.899999999999999" customHeight="1">
      <c r="B95" s="37"/>
      <c r="C95" s="38"/>
      <c r="D95" s="245" t="s">
        <v>94</v>
      </c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38"/>
      <c r="AD95" s="38"/>
      <c r="AE95" s="38"/>
      <c r="AF95" s="38"/>
      <c r="AG95" s="230">
        <f>AG87*AS95</f>
        <v>0</v>
      </c>
      <c r="AH95" s="227"/>
      <c r="AI95" s="227"/>
      <c r="AJ95" s="227"/>
      <c r="AK95" s="227"/>
      <c r="AL95" s="227"/>
      <c r="AM95" s="227"/>
      <c r="AN95" s="227">
        <f>AG95+AV95</f>
        <v>0</v>
      </c>
      <c r="AO95" s="227"/>
      <c r="AP95" s="227"/>
      <c r="AQ95" s="39"/>
      <c r="AS95" s="116">
        <v>0</v>
      </c>
      <c r="AT95" s="117" t="s">
        <v>92</v>
      </c>
      <c r="AU95" s="117" t="s">
        <v>41</v>
      </c>
      <c r="AV95" s="118">
        <f>ROUND(IF(AU95="nulová",0,IF(OR(AU95="základní",AU95="zákl. přenesená"),AG95*L31,AG95*L32)),2)</f>
        <v>0</v>
      </c>
      <c r="BV95" s="21" t="s">
        <v>95</v>
      </c>
      <c r="BY95" s="112">
        <f>IF(AU95="základní",AV95,0)</f>
        <v>0</v>
      </c>
      <c r="BZ95" s="112">
        <f>IF(AU95="snížená",AV95,0)</f>
        <v>0</v>
      </c>
      <c r="CA95" s="112">
        <f>IF(AU95="zákl. přenesená",AV95,0)</f>
        <v>0</v>
      </c>
      <c r="CB95" s="112">
        <f>IF(AU95="sníž. přenesená",AV95,0)</f>
        <v>0</v>
      </c>
      <c r="CC95" s="112">
        <f>IF(AU95="nulová",AV95,0)</f>
        <v>0</v>
      </c>
      <c r="CD95" s="112">
        <f>IF(AU95="základní",AG95,0)</f>
        <v>0</v>
      </c>
      <c r="CE95" s="112">
        <f>IF(AU95="snížená",AG95,0)</f>
        <v>0</v>
      </c>
      <c r="CF95" s="112">
        <f>IF(AU95="zákl. přenesená",AG95,0)</f>
        <v>0</v>
      </c>
      <c r="CG95" s="112">
        <f>IF(AU95="sníž. přenesená",AG95,0)</f>
        <v>0</v>
      </c>
      <c r="CH95" s="112">
        <f>IF(AU95="nulová",AG95,0)</f>
        <v>0</v>
      </c>
      <c r="CI95" s="21">
        <f>IF(AU95="základní",1,IF(AU95="snížená",2,IF(AU95="zákl. přenesená",4,IF(AU95="sníž. přenesená",5,3))))</f>
        <v>1</v>
      </c>
      <c r="CJ95" s="21">
        <f>IF(AT95="stavební čast",1,IF(8895="investiční čast",2,3))</f>
        <v>1</v>
      </c>
      <c r="CK95" s="21" t="str">
        <f>IF(D95="Vyplň vlastní","","x")</f>
        <v/>
      </c>
    </row>
    <row r="96" spans="1:89" s="1" customFormat="1" ht="10.9" customHeight="1"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9"/>
    </row>
    <row r="97" spans="2:43" s="1" customFormat="1" ht="30" customHeight="1">
      <c r="B97" s="37"/>
      <c r="C97" s="119" t="s">
        <v>96</v>
      </c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233">
        <f>ROUND(AG87+AG91,2)</f>
        <v>0</v>
      </c>
      <c r="AH97" s="233"/>
      <c r="AI97" s="233"/>
      <c r="AJ97" s="233"/>
      <c r="AK97" s="233"/>
      <c r="AL97" s="233"/>
      <c r="AM97" s="233"/>
      <c r="AN97" s="233">
        <f>AN87+AN91</f>
        <v>0</v>
      </c>
      <c r="AO97" s="233"/>
      <c r="AP97" s="233"/>
      <c r="AQ97" s="39"/>
    </row>
    <row r="98" spans="2:43" s="1" customFormat="1" ht="6.95" customHeight="1"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3"/>
    </row>
  </sheetData>
  <sheetProtection algorithmName="SHA-512" hashValue="l0NWr4EWpJdEwlNQR2zGku5X2alUaetN7Gcrpm16ysPqWoqt7zEpIFgYPwp1pTHeNfV+zz0dfAJNygUCw2oAGQ==" saltValue="ntX2+qPO23RUMMtx1Tf+dK/Il8hz+qx9q+IJufgf3lFglQaMIv+7XSfQX8zSzAwpMmpUqyWE+4qPRGBQ81te4w==" spinCount="10" sheet="1" objects="1" scenarios="1" formatColumns="0" formatRows="0"/>
  <mergeCells count="62">
    <mergeCell ref="AS82:AT84"/>
    <mergeCell ref="AM83:AP83"/>
    <mergeCell ref="AN85:AP85"/>
    <mergeCell ref="D94:AB94"/>
    <mergeCell ref="AG94:AM94"/>
    <mergeCell ref="D95:AB95"/>
    <mergeCell ref="AG95:AM95"/>
    <mergeCell ref="AM82:AP82"/>
    <mergeCell ref="D88:H88"/>
    <mergeCell ref="J88:AF88"/>
    <mergeCell ref="D89:H89"/>
    <mergeCell ref="J89:AF89"/>
    <mergeCell ref="D93:AB93"/>
    <mergeCell ref="C76:AP76"/>
    <mergeCell ref="L78:AO78"/>
    <mergeCell ref="C85:G85"/>
    <mergeCell ref="I85:AF85"/>
    <mergeCell ref="AG85:AM85"/>
    <mergeCell ref="AK34:AO34"/>
    <mergeCell ref="L35:O35"/>
    <mergeCell ref="W35:AE35"/>
    <mergeCell ref="AK35:AO35"/>
    <mergeCell ref="X37:AB37"/>
    <mergeCell ref="AK37:AO37"/>
    <mergeCell ref="AG87:AM87"/>
    <mergeCell ref="AN87:AP87"/>
    <mergeCell ref="AG91:AM91"/>
    <mergeCell ref="AN91:AP91"/>
    <mergeCell ref="AG97:AM97"/>
    <mergeCell ref="AN97:AP97"/>
    <mergeCell ref="AG93:AM93"/>
    <mergeCell ref="AN95:AP95"/>
    <mergeCell ref="AN89:AP89"/>
    <mergeCell ref="AN88:AP88"/>
    <mergeCell ref="AG88:AM88"/>
    <mergeCell ref="AG89:AM89"/>
    <mergeCell ref="AG92:AM92"/>
    <mergeCell ref="AN92:AP92"/>
    <mergeCell ref="AN93:AP93"/>
    <mergeCell ref="AN94:AP94"/>
    <mergeCell ref="C2:AP2"/>
    <mergeCell ref="C4:AP4"/>
    <mergeCell ref="AR2:BE2"/>
    <mergeCell ref="K5:AO5"/>
    <mergeCell ref="AK33:AO33"/>
    <mergeCell ref="K6:AO6"/>
    <mergeCell ref="L34:O34"/>
    <mergeCell ref="L33:O33"/>
    <mergeCell ref="BE5:BE34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W33:AE33"/>
    <mergeCell ref="W34:AE34"/>
  </mergeCells>
  <dataValidations count="2">
    <dataValidation type="list" allowBlank="1" showInputMessage="1" showErrorMessage="1" error="Povoleny jsou hodnoty základní, snížená, zákl. přenesená, sníž. přenesená, nulová." sqref="AU92:AU9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1 - stavební úpravy komun...'!C2" display="/"/>
    <hyperlink ref="A89" location="'2 - Vedlejší a ostatní ro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328"/>
  <sheetViews>
    <sheetView showGridLines="0" tabSelected="1" workbookViewId="0">
      <pane ySplit="1" topLeftCell="A162" activePane="bottomLeft" state="frozen"/>
      <selection pane="bottomLeft" activeCell="A162" sqref="A16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4"/>
      <c r="C1" s="14"/>
      <c r="D1" s="15" t="s">
        <v>1</v>
      </c>
      <c r="E1" s="14"/>
      <c r="F1" s="16" t="s">
        <v>97</v>
      </c>
      <c r="G1" s="16"/>
      <c r="H1" s="283" t="s">
        <v>98</v>
      </c>
      <c r="I1" s="283"/>
      <c r="J1" s="283"/>
      <c r="K1" s="283"/>
      <c r="L1" s="16" t="s">
        <v>99</v>
      </c>
      <c r="M1" s="14"/>
      <c r="N1" s="14"/>
      <c r="O1" s="15" t="s">
        <v>100</v>
      </c>
      <c r="P1" s="14"/>
      <c r="Q1" s="14"/>
      <c r="R1" s="14"/>
      <c r="S1" s="16" t="s">
        <v>101</v>
      </c>
      <c r="T1" s="16"/>
      <c r="U1" s="121"/>
      <c r="V1" s="121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24" t="s">
        <v>8</v>
      </c>
      <c r="T2" s="225"/>
      <c r="U2" s="225"/>
      <c r="V2" s="225"/>
      <c r="W2" s="225"/>
      <c r="X2" s="225"/>
      <c r="Y2" s="225"/>
      <c r="Z2" s="225"/>
      <c r="AA2" s="225"/>
      <c r="AB2" s="225"/>
      <c r="AC2" s="225"/>
      <c r="AT2" s="21" t="s">
        <v>84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85</v>
      </c>
    </row>
    <row r="4" spans="1:66" ht="36.950000000000003" customHeight="1">
      <c r="B4" s="25"/>
      <c r="C4" s="222" t="s">
        <v>102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6"/>
      <c r="T4" s="20" t="s">
        <v>13</v>
      </c>
      <c r="AT4" s="21" t="s">
        <v>6</v>
      </c>
    </row>
    <row r="5" spans="1:66" ht="6.95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19</v>
      </c>
      <c r="E6" s="28"/>
      <c r="F6" s="284" t="str">
        <f>'Rekapitulace stavby'!K6</f>
        <v>Tovéř-Za Humny - stavební úprava komunikace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"/>
      <c r="R6" s="26"/>
    </row>
    <row r="7" spans="1:66" s="1" customFormat="1" ht="32.85" customHeight="1">
      <c r="B7" s="37"/>
      <c r="C7" s="38"/>
      <c r="D7" s="31" t="s">
        <v>103</v>
      </c>
      <c r="E7" s="38"/>
      <c r="F7" s="234" t="s">
        <v>104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38"/>
      <c r="R7" s="39"/>
    </row>
    <row r="8" spans="1:66" s="1" customFormat="1" ht="14.45" customHeight="1">
      <c r="B8" s="37"/>
      <c r="C8" s="38"/>
      <c r="D8" s="32" t="s">
        <v>21</v>
      </c>
      <c r="E8" s="38"/>
      <c r="F8" s="30" t="s">
        <v>22</v>
      </c>
      <c r="G8" s="38"/>
      <c r="H8" s="38"/>
      <c r="I8" s="38"/>
      <c r="J8" s="38"/>
      <c r="K8" s="38"/>
      <c r="L8" s="38"/>
      <c r="M8" s="32" t="s">
        <v>23</v>
      </c>
      <c r="N8" s="38"/>
      <c r="O8" s="30" t="s">
        <v>22</v>
      </c>
      <c r="P8" s="38"/>
      <c r="Q8" s="38"/>
      <c r="R8" s="39"/>
    </row>
    <row r="9" spans="1:66" s="1" customFormat="1" ht="14.45" customHeight="1">
      <c r="B9" s="37"/>
      <c r="C9" s="38"/>
      <c r="D9" s="32" t="s">
        <v>24</v>
      </c>
      <c r="E9" s="38"/>
      <c r="F9" s="30" t="s">
        <v>25</v>
      </c>
      <c r="G9" s="38"/>
      <c r="H9" s="38"/>
      <c r="I9" s="38"/>
      <c r="J9" s="38"/>
      <c r="K9" s="38"/>
      <c r="L9" s="38"/>
      <c r="M9" s="32" t="s">
        <v>26</v>
      </c>
      <c r="N9" s="38"/>
      <c r="O9" s="286" t="str">
        <f>'Rekapitulace stavby'!AN8</f>
        <v>10. 9. 2018</v>
      </c>
      <c r="P9" s="287"/>
      <c r="Q9" s="38"/>
      <c r="R9" s="39"/>
    </row>
    <row r="10" spans="1:66" s="1" customFormat="1" ht="10.9" customHeight="1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66" s="1" customFormat="1" ht="14.45" customHeight="1">
      <c r="B11" s="37"/>
      <c r="C11" s="38"/>
      <c r="D11" s="32" t="s">
        <v>28</v>
      </c>
      <c r="E11" s="38"/>
      <c r="F11" s="38"/>
      <c r="G11" s="38"/>
      <c r="H11" s="38"/>
      <c r="I11" s="38"/>
      <c r="J11" s="38"/>
      <c r="K11" s="38"/>
      <c r="L11" s="38"/>
      <c r="M11" s="32" t="s">
        <v>29</v>
      </c>
      <c r="N11" s="38"/>
      <c r="O11" s="226" t="str">
        <f>IF('Rekapitulace stavby'!AN10="","",'Rekapitulace stavby'!AN10)</f>
        <v/>
      </c>
      <c r="P11" s="226"/>
      <c r="Q11" s="38"/>
      <c r="R11" s="39"/>
    </row>
    <row r="12" spans="1:66" s="1" customFormat="1" ht="18" customHeight="1">
      <c r="B12" s="37"/>
      <c r="C12" s="38"/>
      <c r="D12" s="38"/>
      <c r="E12" s="30" t="str">
        <f>IF('Rekapitulace stavby'!E11="","",'Rekapitulace stavby'!E11)</f>
        <v xml:space="preserve"> </v>
      </c>
      <c r="F12" s="38"/>
      <c r="G12" s="38"/>
      <c r="H12" s="38"/>
      <c r="I12" s="38"/>
      <c r="J12" s="38"/>
      <c r="K12" s="38"/>
      <c r="L12" s="38"/>
      <c r="M12" s="32" t="s">
        <v>30</v>
      </c>
      <c r="N12" s="38"/>
      <c r="O12" s="226" t="str">
        <f>IF('Rekapitulace stavby'!AN11="","",'Rekapitulace stavby'!AN11)</f>
        <v/>
      </c>
      <c r="P12" s="226"/>
      <c r="Q12" s="38"/>
      <c r="R12" s="39"/>
    </row>
    <row r="13" spans="1:66" s="1" customFormat="1" ht="6.95" customHeight="1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66" s="1" customFormat="1" ht="14.45" customHeight="1">
      <c r="B14" s="37"/>
      <c r="C14" s="38"/>
      <c r="D14" s="32" t="s">
        <v>31</v>
      </c>
      <c r="E14" s="38"/>
      <c r="F14" s="38"/>
      <c r="G14" s="38"/>
      <c r="H14" s="38"/>
      <c r="I14" s="38"/>
      <c r="J14" s="38"/>
      <c r="K14" s="38"/>
      <c r="L14" s="38"/>
      <c r="M14" s="32" t="s">
        <v>29</v>
      </c>
      <c r="N14" s="38"/>
      <c r="O14" s="288" t="str">
        <f>IF('Rekapitulace stavby'!AN13="","",'Rekapitulace stavby'!AN13)</f>
        <v>Vyplň údaj</v>
      </c>
      <c r="P14" s="226"/>
      <c r="Q14" s="38"/>
      <c r="R14" s="39"/>
    </row>
    <row r="15" spans="1:66" s="1" customFormat="1" ht="18" customHeight="1">
      <c r="B15" s="37"/>
      <c r="C15" s="38"/>
      <c r="D15" s="38"/>
      <c r="E15" s="288" t="str">
        <f>IF('Rekapitulace stavby'!E14="","",'Rekapitulace stavby'!E14)</f>
        <v>Vyplň údaj</v>
      </c>
      <c r="F15" s="289"/>
      <c r="G15" s="289"/>
      <c r="H15" s="289"/>
      <c r="I15" s="289"/>
      <c r="J15" s="289"/>
      <c r="K15" s="289"/>
      <c r="L15" s="289"/>
      <c r="M15" s="32" t="s">
        <v>30</v>
      </c>
      <c r="N15" s="38"/>
      <c r="O15" s="288" t="str">
        <f>IF('Rekapitulace stavby'!AN14="","",'Rekapitulace stavby'!AN14)</f>
        <v>Vyplň údaj</v>
      </c>
      <c r="P15" s="226"/>
      <c r="Q15" s="38"/>
      <c r="R15" s="39"/>
    </row>
    <row r="16" spans="1:66" s="1" customFormat="1" ht="6.95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2:18" s="1" customFormat="1" ht="14.45" customHeight="1">
      <c r="B17" s="37"/>
      <c r="C17" s="38"/>
      <c r="D17" s="32" t="s">
        <v>33</v>
      </c>
      <c r="E17" s="38"/>
      <c r="F17" s="38"/>
      <c r="G17" s="38"/>
      <c r="H17" s="38"/>
      <c r="I17" s="38"/>
      <c r="J17" s="38"/>
      <c r="K17" s="38"/>
      <c r="L17" s="38"/>
      <c r="M17" s="32" t="s">
        <v>29</v>
      </c>
      <c r="N17" s="38"/>
      <c r="O17" s="226" t="str">
        <f>IF('Rekapitulace stavby'!AN16="","",'Rekapitulace stavby'!AN16)</f>
        <v/>
      </c>
      <c r="P17" s="226"/>
      <c r="Q17" s="38"/>
      <c r="R17" s="39"/>
    </row>
    <row r="18" spans="2:18" s="1" customFormat="1" ht="18" customHeight="1">
      <c r="B18" s="37"/>
      <c r="C18" s="38"/>
      <c r="D18" s="38"/>
      <c r="E18" s="30" t="str">
        <f>IF('Rekapitulace stavby'!E17="","",'Rekapitulace stavby'!E17)</f>
        <v xml:space="preserve"> </v>
      </c>
      <c r="F18" s="38"/>
      <c r="G18" s="38"/>
      <c r="H18" s="38"/>
      <c r="I18" s="38"/>
      <c r="J18" s="38"/>
      <c r="K18" s="38"/>
      <c r="L18" s="38"/>
      <c r="M18" s="32" t="s">
        <v>30</v>
      </c>
      <c r="N18" s="38"/>
      <c r="O18" s="226" t="str">
        <f>IF('Rekapitulace stavby'!AN17="","",'Rekapitulace stavby'!AN17)</f>
        <v/>
      </c>
      <c r="P18" s="226"/>
      <c r="Q18" s="38"/>
      <c r="R18" s="39"/>
    </row>
    <row r="19" spans="2:18" s="1" customFormat="1" ht="6.95" customHeigh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0" spans="2:18" s="1" customFormat="1" ht="14.45" customHeight="1">
      <c r="B20" s="37"/>
      <c r="C20" s="38"/>
      <c r="D20" s="32" t="s">
        <v>35</v>
      </c>
      <c r="E20" s="38"/>
      <c r="F20" s="38"/>
      <c r="G20" s="38"/>
      <c r="H20" s="38"/>
      <c r="I20" s="38"/>
      <c r="J20" s="38"/>
      <c r="K20" s="38"/>
      <c r="L20" s="38"/>
      <c r="M20" s="32" t="s">
        <v>29</v>
      </c>
      <c r="N20" s="38"/>
      <c r="O20" s="226" t="str">
        <f>IF('Rekapitulace stavby'!AN19="","",'Rekapitulace stavby'!AN19)</f>
        <v/>
      </c>
      <c r="P20" s="226"/>
      <c r="Q20" s="38"/>
      <c r="R20" s="39"/>
    </row>
    <row r="21" spans="2:18" s="1" customFormat="1" ht="18" customHeight="1">
      <c r="B21" s="37"/>
      <c r="C21" s="38"/>
      <c r="D21" s="38"/>
      <c r="E21" s="30" t="str">
        <f>IF('Rekapitulace stavby'!E20="","",'Rekapitulace stavby'!E20)</f>
        <v xml:space="preserve"> </v>
      </c>
      <c r="F21" s="38"/>
      <c r="G21" s="38"/>
      <c r="H21" s="38"/>
      <c r="I21" s="38"/>
      <c r="J21" s="38"/>
      <c r="K21" s="38"/>
      <c r="L21" s="38"/>
      <c r="M21" s="32" t="s">
        <v>30</v>
      </c>
      <c r="N21" s="38"/>
      <c r="O21" s="226" t="str">
        <f>IF('Rekapitulace stavby'!AN20="","",'Rekapitulace stavby'!AN20)</f>
        <v/>
      </c>
      <c r="P21" s="226"/>
      <c r="Q21" s="38"/>
      <c r="R21" s="39"/>
    </row>
    <row r="22" spans="2:18" s="1" customFormat="1" ht="6.95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4.45" customHeight="1">
      <c r="B23" s="37"/>
      <c r="C23" s="38"/>
      <c r="D23" s="32" t="s">
        <v>36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16.5" customHeight="1">
      <c r="B24" s="37"/>
      <c r="C24" s="38"/>
      <c r="D24" s="38"/>
      <c r="E24" s="214" t="s">
        <v>22</v>
      </c>
      <c r="F24" s="214"/>
      <c r="G24" s="214"/>
      <c r="H24" s="214"/>
      <c r="I24" s="214"/>
      <c r="J24" s="214"/>
      <c r="K24" s="214"/>
      <c r="L24" s="214"/>
      <c r="M24" s="38"/>
      <c r="N24" s="38"/>
      <c r="O24" s="38"/>
      <c r="P24" s="38"/>
      <c r="Q24" s="38"/>
      <c r="R24" s="39"/>
    </row>
    <row r="25" spans="2:18" s="1" customFormat="1" ht="6.95" customHeigh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38"/>
      <c r="R26" s="39"/>
    </row>
    <row r="27" spans="2:18" s="1" customFormat="1" ht="14.45" customHeight="1">
      <c r="B27" s="37"/>
      <c r="C27" s="38"/>
      <c r="D27" s="122" t="s">
        <v>105</v>
      </c>
      <c r="E27" s="38"/>
      <c r="F27" s="38"/>
      <c r="G27" s="38"/>
      <c r="H27" s="38"/>
      <c r="I27" s="38"/>
      <c r="J27" s="38"/>
      <c r="K27" s="38"/>
      <c r="L27" s="38"/>
      <c r="M27" s="215">
        <f>N88</f>
        <v>0</v>
      </c>
      <c r="N27" s="215"/>
      <c r="O27" s="215"/>
      <c r="P27" s="215"/>
      <c r="Q27" s="38"/>
      <c r="R27" s="39"/>
    </row>
    <row r="28" spans="2:18" s="1" customFormat="1" ht="14.45" customHeight="1">
      <c r="B28" s="37"/>
      <c r="C28" s="38"/>
      <c r="D28" s="36" t="s">
        <v>91</v>
      </c>
      <c r="E28" s="38"/>
      <c r="F28" s="38"/>
      <c r="G28" s="38"/>
      <c r="H28" s="38"/>
      <c r="I28" s="38"/>
      <c r="J28" s="38"/>
      <c r="K28" s="38"/>
      <c r="L28" s="38"/>
      <c r="M28" s="215">
        <f>N105</f>
        <v>0</v>
      </c>
      <c r="N28" s="215"/>
      <c r="O28" s="215"/>
      <c r="P28" s="215"/>
      <c r="Q28" s="38"/>
      <c r="R28" s="39"/>
    </row>
    <row r="29" spans="2:18" s="1" customFormat="1" ht="6.95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2:18" s="1" customFormat="1" ht="25.35" customHeight="1">
      <c r="B30" s="37"/>
      <c r="C30" s="38"/>
      <c r="D30" s="123" t="s">
        <v>39</v>
      </c>
      <c r="E30" s="38"/>
      <c r="F30" s="38"/>
      <c r="G30" s="38"/>
      <c r="H30" s="38"/>
      <c r="I30" s="38"/>
      <c r="J30" s="38"/>
      <c r="K30" s="38"/>
      <c r="L30" s="38"/>
      <c r="M30" s="278">
        <f>ROUND(M27+M28,2)</f>
        <v>0</v>
      </c>
      <c r="N30" s="279"/>
      <c r="O30" s="279"/>
      <c r="P30" s="279"/>
      <c r="Q30" s="38"/>
      <c r="R30" s="39"/>
    </row>
    <row r="31" spans="2:18" s="1" customFormat="1" ht="6.95" customHeight="1">
      <c r="B31" s="37"/>
      <c r="C31" s="3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38"/>
      <c r="R31" s="39"/>
    </row>
    <row r="32" spans="2:18" s="1" customFormat="1" ht="14.45" customHeight="1">
      <c r="B32" s="37"/>
      <c r="C32" s="38"/>
      <c r="D32" s="44" t="s">
        <v>40</v>
      </c>
      <c r="E32" s="44" t="s">
        <v>41</v>
      </c>
      <c r="F32" s="45">
        <v>0.21</v>
      </c>
      <c r="G32" s="124" t="s">
        <v>42</v>
      </c>
      <c r="H32" s="280">
        <f>ROUND((((SUM(BE105:BE112)+SUM(BE130:BE321))+SUM(BE323:BE327))),2)</f>
        <v>0</v>
      </c>
      <c r="I32" s="279"/>
      <c r="J32" s="279"/>
      <c r="K32" s="38"/>
      <c r="L32" s="38"/>
      <c r="M32" s="280">
        <f>ROUND(((ROUND((SUM(BE105:BE112)+SUM(BE130:BE321)), 2)*F32)+SUM(BE323:BE327)*F32),2)</f>
        <v>0</v>
      </c>
      <c r="N32" s="279"/>
      <c r="O32" s="279"/>
      <c r="P32" s="279"/>
      <c r="Q32" s="38"/>
      <c r="R32" s="39"/>
    </row>
    <row r="33" spans="2:18" s="1" customFormat="1" ht="14.45" customHeight="1">
      <c r="B33" s="37"/>
      <c r="C33" s="38"/>
      <c r="D33" s="38"/>
      <c r="E33" s="44" t="s">
        <v>43</v>
      </c>
      <c r="F33" s="45">
        <v>0.15</v>
      </c>
      <c r="G33" s="124" t="s">
        <v>42</v>
      </c>
      <c r="H33" s="280">
        <f>ROUND((((SUM(BF105:BF112)+SUM(BF130:BF321))+SUM(BF323:BF327))),2)</f>
        <v>0</v>
      </c>
      <c r="I33" s="279"/>
      <c r="J33" s="279"/>
      <c r="K33" s="38"/>
      <c r="L33" s="38"/>
      <c r="M33" s="280">
        <f>ROUND(((ROUND((SUM(BF105:BF112)+SUM(BF130:BF321)), 2)*F33)+SUM(BF323:BF327)*F33),2)</f>
        <v>0</v>
      </c>
      <c r="N33" s="279"/>
      <c r="O33" s="279"/>
      <c r="P33" s="279"/>
      <c r="Q33" s="38"/>
      <c r="R33" s="39"/>
    </row>
    <row r="34" spans="2:18" s="1" customFormat="1" ht="14.45" hidden="1" customHeight="1">
      <c r="B34" s="37"/>
      <c r="C34" s="38"/>
      <c r="D34" s="38"/>
      <c r="E34" s="44" t="s">
        <v>44</v>
      </c>
      <c r="F34" s="45">
        <v>0.21</v>
      </c>
      <c r="G34" s="124" t="s">
        <v>42</v>
      </c>
      <c r="H34" s="280">
        <f>ROUND((((SUM(BG105:BG112)+SUM(BG130:BG321))+SUM(BG323:BG327))),2)</f>
        <v>0</v>
      </c>
      <c r="I34" s="279"/>
      <c r="J34" s="279"/>
      <c r="K34" s="38"/>
      <c r="L34" s="38"/>
      <c r="M34" s="280">
        <v>0</v>
      </c>
      <c r="N34" s="279"/>
      <c r="O34" s="279"/>
      <c r="P34" s="279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45</v>
      </c>
      <c r="F35" s="45">
        <v>0.15</v>
      </c>
      <c r="G35" s="124" t="s">
        <v>42</v>
      </c>
      <c r="H35" s="280">
        <f>ROUND((((SUM(BH105:BH112)+SUM(BH130:BH321))+SUM(BH323:BH327))),2)</f>
        <v>0</v>
      </c>
      <c r="I35" s="279"/>
      <c r="J35" s="279"/>
      <c r="K35" s="38"/>
      <c r="L35" s="38"/>
      <c r="M35" s="280">
        <v>0</v>
      </c>
      <c r="N35" s="279"/>
      <c r="O35" s="279"/>
      <c r="P35" s="279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46</v>
      </c>
      <c r="F36" s="45">
        <v>0</v>
      </c>
      <c r="G36" s="124" t="s">
        <v>42</v>
      </c>
      <c r="H36" s="280">
        <f>ROUND((((SUM(BI105:BI112)+SUM(BI130:BI321))+SUM(BI323:BI327))),2)</f>
        <v>0</v>
      </c>
      <c r="I36" s="279"/>
      <c r="J36" s="279"/>
      <c r="K36" s="38"/>
      <c r="L36" s="38"/>
      <c r="M36" s="280">
        <v>0</v>
      </c>
      <c r="N36" s="279"/>
      <c r="O36" s="279"/>
      <c r="P36" s="279"/>
      <c r="Q36" s="38"/>
      <c r="R36" s="39"/>
    </row>
    <row r="37" spans="2:18" s="1" customFormat="1" ht="6.95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2:18" s="1" customFormat="1" ht="25.35" customHeight="1">
      <c r="B38" s="37"/>
      <c r="C38" s="120"/>
      <c r="D38" s="125" t="s">
        <v>47</v>
      </c>
      <c r="E38" s="81"/>
      <c r="F38" s="81"/>
      <c r="G38" s="126" t="s">
        <v>48</v>
      </c>
      <c r="H38" s="127" t="s">
        <v>49</v>
      </c>
      <c r="I38" s="81"/>
      <c r="J38" s="81"/>
      <c r="K38" s="81"/>
      <c r="L38" s="281">
        <f>SUM(M30:M36)</f>
        <v>0</v>
      </c>
      <c r="M38" s="281"/>
      <c r="N38" s="281"/>
      <c r="O38" s="281"/>
      <c r="P38" s="282"/>
      <c r="Q38" s="120"/>
      <c r="R38" s="39"/>
    </row>
    <row r="39" spans="2:18" s="1" customFormat="1" ht="14.45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 ht="13.5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/>
    </row>
    <row r="42" spans="2:18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3.5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>
      <c r="B50" s="37"/>
      <c r="C50" s="38"/>
      <c r="D50" s="52" t="s">
        <v>50</v>
      </c>
      <c r="E50" s="53"/>
      <c r="F50" s="53"/>
      <c r="G50" s="53"/>
      <c r="H50" s="54"/>
      <c r="I50" s="38"/>
      <c r="J50" s="52" t="s">
        <v>51</v>
      </c>
      <c r="K50" s="53"/>
      <c r="L50" s="53"/>
      <c r="M50" s="53"/>
      <c r="N50" s="53"/>
      <c r="O50" s="53"/>
      <c r="P50" s="54"/>
      <c r="Q50" s="38"/>
      <c r="R50" s="39"/>
    </row>
    <row r="51" spans="2:18" ht="13.5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3.5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3.5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3.5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3.5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3.5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3.5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3.5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>
      <c r="B59" s="37"/>
      <c r="C59" s="38"/>
      <c r="D59" s="57" t="s">
        <v>52</v>
      </c>
      <c r="E59" s="58"/>
      <c r="F59" s="58"/>
      <c r="G59" s="59" t="s">
        <v>53</v>
      </c>
      <c r="H59" s="60"/>
      <c r="I59" s="38"/>
      <c r="J59" s="57" t="s">
        <v>52</v>
      </c>
      <c r="K59" s="58"/>
      <c r="L59" s="58"/>
      <c r="M59" s="58"/>
      <c r="N59" s="59" t="s">
        <v>53</v>
      </c>
      <c r="O59" s="58"/>
      <c r="P59" s="60"/>
      <c r="Q59" s="38"/>
      <c r="R59" s="39"/>
    </row>
    <row r="60" spans="2:18" ht="13.5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>
      <c r="B61" s="37"/>
      <c r="C61" s="38"/>
      <c r="D61" s="52" t="s">
        <v>54</v>
      </c>
      <c r="E61" s="53"/>
      <c r="F61" s="53"/>
      <c r="G61" s="53"/>
      <c r="H61" s="54"/>
      <c r="I61" s="38"/>
      <c r="J61" s="52" t="s">
        <v>55</v>
      </c>
      <c r="K61" s="53"/>
      <c r="L61" s="53"/>
      <c r="M61" s="53"/>
      <c r="N61" s="53"/>
      <c r="O61" s="53"/>
      <c r="P61" s="54"/>
      <c r="Q61" s="38"/>
      <c r="R61" s="39"/>
    </row>
    <row r="62" spans="2:18" ht="13.5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3.5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3.5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21" ht="13.5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21" ht="13.5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21" ht="13.5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21" ht="13.5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21" ht="13.5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21" s="1" customFormat="1">
      <c r="B70" s="37"/>
      <c r="C70" s="38"/>
      <c r="D70" s="57" t="s">
        <v>52</v>
      </c>
      <c r="E70" s="58"/>
      <c r="F70" s="58"/>
      <c r="G70" s="59" t="s">
        <v>53</v>
      </c>
      <c r="H70" s="60"/>
      <c r="I70" s="38"/>
      <c r="J70" s="57" t="s">
        <v>52</v>
      </c>
      <c r="K70" s="58"/>
      <c r="L70" s="58"/>
      <c r="M70" s="58"/>
      <c r="N70" s="59" t="s">
        <v>53</v>
      </c>
      <c r="O70" s="58"/>
      <c r="P70" s="60"/>
      <c r="Q70" s="38"/>
      <c r="R70" s="39"/>
    </row>
    <row r="71" spans="2:21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21" s="1" customFormat="1" ht="6.95" customHeight="1">
      <c r="B75" s="128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30"/>
    </row>
    <row r="76" spans="2:21" s="1" customFormat="1" ht="36.950000000000003" customHeight="1">
      <c r="B76" s="37"/>
      <c r="C76" s="222" t="s">
        <v>106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39"/>
      <c r="T76" s="131"/>
      <c r="U76" s="131"/>
    </row>
    <row r="77" spans="2:21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  <c r="T77" s="131"/>
      <c r="U77" s="131"/>
    </row>
    <row r="78" spans="2:21" s="1" customFormat="1" ht="30" customHeight="1">
      <c r="B78" s="37"/>
      <c r="C78" s="32" t="s">
        <v>19</v>
      </c>
      <c r="D78" s="38"/>
      <c r="E78" s="38"/>
      <c r="F78" s="284" t="str">
        <f>F6</f>
        <v>Tovéř-Za Humny - stavební úprava komunikace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38"/>
      <c r="R78" s="39"/>
      <c r="T78" s="131"/>
      <c r="U78" s="131"/>
    </row>
    <row r="79" spans="2:21" s="1" customFormat="1" ht="36.950000000000003" customHeight="1">
      <c r="B79" s="37"/>
      <c r="C79" s="71" t="s">
        <v>103</v>
      </c>
      <c r="D79" s="38"/>
      <c r="E79" s="38"/>
      <c r="F79" s="239" t="str">
        <f>F7</f>
        <v>1 - stavební úpravy komunikace</v>
      </c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38"/>
      <c r="R79" s="39"/>
      <c r="T79" s="131"/>
      <c r="U79" s="131"/>
    </row>
    <row r="80" spans="2:21" s="1" customFormat="1" ht="6.95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9"/>
      <c r="T80" s="131"/>
      <c r="U80" s="131"/>
    </row>
    <row r="81" spans="2:47" s="1" customFormat="1" ht="18" customHeight="1">
      <c r="B81" s="37"/>
      <c r="C81" s="32" t="s">
        <v>24</v>
      </c>
      <c r="D81" s="38"/>
      <c r="E81" s="38"/>
      <c r="F81" s="30" t="str">
        <f>F9</f>
        <v xml:space="preserve"> </v>
      </c>
      <c r="G81" s="38"/>
      <c r="H81" s="38"/>
      <c r="I81" s="38"/>
      <c r="J81" s="38"/>
      <c r="K81" s="32" t="s">
        <v>26</v>
      </c>
      <c r="L81" s="38"/>
      <c r="M81" s="287" t="str">
        <f>IF(O9="","",O9)</f>
        <v>10. 9. 2018</v>
      </c>
      <c r="N81" s="287"/>
      <c r="O81" s="287"/>
      <c r="P81" s="287"/>
      <c r="Q81" s="38"/>
      <c r="R81" s="39"/>
      <c r="T81" s="131"/>
      <c r="U81" s="131"/>
    </row>
    <row r="82" spans="2:47" s="1" customFormat="1" ht="6.95" customHeight="1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9"/>
      <c r="T82" s="131"/>
      <c r="U82" s="131"/>
    </row>
    <row r="83" spans="2:47" s="1" customFormat="1">
      <c r="B83" s="37"/>
      <c r="C83" s="32" t="s">
        <v>28</v>
      </c>
      <c r="D83" s="38"/>
      <c r="E83" s="38"/>
      <c r="F83" s="30" t="str">
        <f>E12</f>
        <v xml:space="preserve"> </v>
      </c>
      <c r="G83" s="38"/>
      <c r="H83" s="38"/>
      <c r="I83" s="38"/>
      <c r="J83" s="38"/>
      <c r="K83" s="32" t="s">
        <v>33</v>
      </c>
      <c r="L83" s="38"/>
      <c r="M83" s="226" t="str">
        <f>E18</f>
        <v xml:space="preserve"> </v>
      </c>
      <c r="N83" s="226"/>
      <c r="O83" s="226"/>
      <c r="P83" s="226"/>
      <c r="Q83" s="226"/>
      <c r="R83" s="39"/>
      <c r="T83" s="131"/>
      <c r="U83" s="131"/>
    </row>
    <row r="84" spans="2:47" s="1" customFormat="1" ht="14.45" customHeight="1">
      <c r="B84" s="37"/>
      <c r="C84" s="32" t="s">
        <v>31</v>
      </c>
      <c r="D84" s="38"/>
      <c r="E84" s="38"/>
      <c r="F84" s="30" t="str">
        <f>IF(E15="","",E15)</f>
        <v>Vyplň údaj</v>
      </c>
      <c r="G84" s="38"/>
      <c r="H84" s="38"/>
      <c r="I84" s="38"/>
      <c r="J84" s="38"/>
      <c r="K84" s="32" t="s">
        <v>35</v>
      </c>
      <c r="L84" s="38"/>
      <c r="M84" s="226" t="str">
        <f>E21</f>
        <v xml:space="preserve"> </v>
      </c>
      <c r="N84" s="226"/>
      <c r="O84" s="226"/>
      <c r="P84" s="226"/>
      <c r="Q84" s="226"/>
      <c r="R84" s="39"/>
      <c r="T84" s="131"/>
      <c r="U84" s="131"/>
    </row>
    <row r="85" spans="2:47" s="1" customFormat="1" ht="10.35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  <c r="T85" s="131"/>
      <c r="U85" s="131"/>
    </row>
    <row r="86" spans="2:47" s="1" customFormat="1" ht="29.25" customHeight="1">
      <c r="B86" s="37"/>
      <c r="C86" s="290" t="s">
        <v>107</v>
      </c>
      <c r="D86" s="291"/>
      <c r="E86" s="291"/>
      <c r="F86" s="291"/>
      <c r="G86" s="291"/>
      <c r="H86" s="120"/>
      <c r="I86" s="120"/>
      <c r="J86" s="120"/>
      <c r="K86" s="120"/>
      <c r="L86" s="120"/>
      <c r="M86" s="120"/>
      <c r="N86" s="290" t="s">
        <v>108</v>
      </c>
      <c r="O86" s="291"/>
      <c r="P86" s="291"/>
      <c r="Q86" s="291"/>
      <c r="R86" s="39"/>
      <c r="T86" s="131"/>
      <c r="U86" s="131"/>
    </row>
    <row r="87" spans="2:47" s="1" customFormat="1" ht="10.35" customHeight="1"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9"/>
      <c r="T87" s="131"/>
      <c r="U87" s="131"/>
    </row>
    <row r="88" spans="2:47" s="1" customFormat="1" ht="29.25" customHeight="1">
      <c r="B88" s="37"/>
      <c r="C88" s="132" t="s">
        <v>109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232">
        <f>N130</f>
        <v>0</v>
      </c>
      <c r="O88" s="292"/>
      <c r="P88" s="292"/>
      <c r="Q88" s="292"/>
      <c r="R88" s="39"/>
      <c r="T88" s="131"/>
      <c r="U88" s="131"/>
      <c r="AU88" s="21" t="s">
        <v>110</v>
      </c>
    </row>
    <row r="89" spans="2:47" s="6" customFormat="1" ht="24.95" customHeight="1">
      <c r="B89" s="133"/>
      <c r="C89" s="134"/>
      <c r="D89" s="135" t="s">
        <v>111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93">
        <f>N131</f>
        <v>0</v>
      </c>
      <c r="O89" s="294"/>
      <c r="P89" s="294"/>
      <c r="Q89" s="294"/>
      <c r="R89" s="136"/>
      <c r="T89" s="137"/>
      <c r="U89" s="137"/>
    </row>
    <row r="90" spans="2:47" s="7" customFormat="1" ht="19.899999999999999" customHeight="1">
      <c r="B90" s="138"/>
      <c r="C90" s="139"/>
      <c r="D90" s="108" t="s">
        <v>112</v>
      </c>
      <c r="E90" s="139"/>
      <c r="F90" s="139"/>
      <c r="G90" s="139"/>
      <c r="H90" s="139"/>
      <c r="I90" s="139"/>
      <c r="J90" s="139"/>
      <c r="K90" s="139"/>
      <c r="L90" s="139"/>
      <c r="M90" s="139"/>
      <c r="N90" s="227">
        <f>N132</f>
        <v>0</v>
      </c>
      <c r="O90" s="295"/>
      <c r="P90" s="295"/>
      <c r="Q90" s="295"/>
      <c r="R90" s="140"/>
      <c r="T90" s="141"/>
      <c r="U90" s="141"/>
    </row>
    <row r="91" spans="2:47" s="7" customFormat="1" ht="14.85" customHeight="1">
      <c r="B91" s="138"/>
      <c r="C91" s="139"/>
      <c r="D91" s="108" t="s">
        <v>113</v>
      </c>
      <c r="E91" s="139"/>
      <c r="F91" s="139"/>
      <c r="G91" s="139"/>
      <c r="H91" s="139"/>
      <c r="I91" s="139"/>
      <c r="J91" s="139"/>
      <c r="K91" s="139"/>
      <c r="L91" s="139"/>
      <c r="M91" s="139"/>
      <c r="N91" s="227">
        <f>N133</f>
        <v>0</v>
      </c>
      <c r="O91" s="295"/>
      <c r="P91" s="295"/>
      <c r="Q91" s="295"/>
      <c r="R91" s="140"/>
      <c r="T91" s="141"/>
      <c r="U91" s="141"/>
    </row>
    <row r="92" spans="2:47" s="7" customFormat="1" ht="14.85" customHeight="1">
      <c r="B92" s="138"/>
      <c r="C92" s="139"/>
      <c r="D92" s="108" t="s">
        <v>114</v>
      </c>
      <c r="E92" s="139"/>
      <c r="F92" s="139"/>
      <c r="G92" s="139"/>
      <c r="H92" s="139"/>
      <c r="I92" s="139"/>
      <c r="J92" s="139"/>
      <c r="K92" s="139"/>
      <c r="L92" s="139"/>
      <c r="M92" s="139"/>
      <c r="N92" s="227">
        <f>N145</f>
        <v>0</v>
      </c>
      <c r="O92" s="295"/>
      <c r="P92" s="295"/>
      <c r="Q92" s="295"/>
      <c r="R92" s="140"/>
      <c r="T92" s="141"/>
      <c r="U92" s="141"/>
    </row>
    <row r="93" spans="2:47" s="7" customFormat="1" ht="19.899999999999999" customHeight="1">
      <c r="B93" s="138"/>
      <c r="C93" s="139"/>
      <c r="D93" s="108" t="s">
        <v>115</v>
      </c>
      <c r="E93" s="139"/>
      <c r="F93" s="139"/>
      <c r="G93" s="139"/>
      <c r="H93" s="139"/>
      <c r="I93" s="139"/>
      <c r="J93" s="139"/>
      <c r="K93" s="139"/>
      <c r="L93" s="139"/>
      <c r="M93" s="139"/>
      <c r="N93" s="227">
        <f>N168</f>
        <v>0</v>
      </c>
      <c r="O93" s="295"/>
      <c r="P93" s="295"/>
      <c r="Q93" s="295"/>
      <c r="R93" s="140"/>
      <c r="T93" s="141"/>
      <c r="U93" s="141"/>
    </row>
    <row r="94" spans="2:47" s="7" customFormat="1" ht="19.899999999999999" customHeight="1">
      <c r="B94" s="138"/>
      <c r="C94" s="139"/>
      <c r="D94" s="108" t="s">
        <v>116</v>
      </c>
      <c r="E94" s="139"/>
      <c r="F94" s="139"/>
      <c r="G94" s="139"/>
      <c r="H94" s="139"/>
      <c r="I94" s="139"/>
      <c r="J94" s="139"/>
      <c r="K94" s="139"/>
      <c r="L94" s="139"/>
      <c r="M94" s="139"/>
      <c r="N94" s="227">
        <f>N179</f>
        <v>0</v>
      </c>
      <c r="O94" s="295"/>
      <c r="P94" s="295"/>
      <c r="Q94" s="295"/>
      <c r="R94" s="140"/>
      <c r="T94" s="141"/>
      <c r="U94" s="141"/>
    </row>
    <row r="95" spans="2:47" s="7" customFormat="1" ht="14.85" customHeight="1">
      <c r="B95" s="138"/>
      <c r="C95" s="139"/>
      <c r="D95" s="108" t="s">
        <v>117</v>
      </c>
      <c r="E95" s="139"/>
      <c r="F95" s="139"/>
      <c r="G95" s="139"/>
      <c r="H95" s="139"/>
      <c r="I95" s="139"/>
      <c r="J95" s="139"/>
      <c r="K95" s="139"/>
      <c r="L95" s="139"/>
      <c r="M95" s="139"/>
      <c r="N95" s="227">
        <f>N180</f>
        <v>0</v>
      </c>
      <c r="O95" s="295"/>
      <c r="P95" s="295"/>
      <c r="Q95" s="295"/>
      <c r="R95" s="140"/>
      <c r="T95" s="141"/>
      <c r="U95" s="141"/>
    </row>
    <row r="96" spans="2:47" s="7" customFormat="1" ht="14.85" customHeight="1">
      <c r="B96" s="138"/>
      <c r="C96" s="139"/>
      <c r="D96" s="108" t="s">
        <v>118</v>
      </c>
      <c r="E96" s="139"/>
      <c r="F96" s="139"/>
      <c r="G96" s="139"/>
      <c r="H96" s="139"/>
      <c r="I96" s="139"/>
      <c r="J96" s="139"/>
      <c r="K96" s="139"/>
      <c r="L96" s="139"/>
      <c r="M96" s="139"/>
      <c r="N96" s="227">
        <f>N215</f>
        <v>0</v>
      </c>
      <c r="O96" s="295"/>
      <c r="P96" s="295"/>
      <c r="Q96" s="295"/>
      <c r="R96" s="140"/>
      <c r="T96" s="141"/>
      <c r="U96" s="141"/>
    </row>
    <row r="97" spans="2:65" s="7" customFormat="1" ht="19.899999999999999" customHeight="1">
      <c r="B97" s="138"/>
      <c r="C97" s="139"/>
      <c r="D97" s="108" t="s">
        <v>119</v>
      </c>
      <c r="E97" s="139"/>
      <c r="F97" s="139"/>
      <c r="G97" s="139"/>
      <c r="H97" s="139"/>
      <c r="I97" s="139"/>
      <c r="J97" s="139"/>
      <c r="K97" s="139"/>
      <c r="L97" s="139"/>
      <c r="M97" s="139"/>
      <c r="N97" s="227">
        <f>N262</f>
        <v>0</v>
      </c>
      <c r="O97" s="295"/>
      <c r="P97" s="295"/>
      <c r="Q97" s="295"/>
      <c r="R97" s="140"/>
      <c r="T97" s="141"/>
      <c r="U97" s="141"/>
    </row>
    <row r="98" spans="2:65" s="7" customFormat="1" ht="14.85" customHeight="1">
      <c r="B98" s="138"/>
      <c r="C98" s="139"/>
      <c r="D98" s="108" t="s">
        <v>120</v>
      </c>
      <c r="E98" s="139"/>
      <c r="F98" s="139"/>
      <c r="G98" s="139"/>
      <c r="H98" s="139"/>
      <c r="I98" s="139"/>
      <c r="J98" s="139"/>
      <c r="K98" s="139"/>
      <c r="L98" s="139"/>
      <c r="M98" s="139"/>
      <c r="N98" s="227">
        <f>N270</f>
        <v>0</v>
      </c>
      <c r="O98" s="295"/>
      <c r="P98" s="295"/>
      <c r="Q98" s="295"/>
      <c r="R98" s="140"/>
      <c r="T98" s="141"/>
      <c r="U98" s="141"/>
    </row>
    <row r="99" spans="2:65" s="7" customFormat="1" ht="19.899999999999999" customHeight="1">
      <c r="B99" s="138"/>
      <c r="C99" s="139"/>
      <c r="D99" s="108" t="s">
        <v>121</v>
      </c>
      <c r="E99" s="139"/>
      <c r="F99" s="139"/>
      <c r="G99" s="139"/>
      <c r="H99" s="139"/>
      <c r="I99" s="139"/>
      <c r="J99" s="139"/>
      <c r="K99" s="139"/>
      <c r="L99" s="139"/>
      <c r="M99" s="139"/>
      <c r="N99" s="227">
        <f>N279</f>
        <v>0</v>
      </c>
      <c r="O99" s="295"/>
      <c r="P99" s="295"/>
      <c r="Q99" s="295"/>
      <c r="R99" s="140"/>
      <c r="T99" s="141"/>
      <c r="U99" s="141"/>
    </row>
    <row r="100" spans="2:65" s="7" customFormat="1" ht="19.899999999999999" customHeight="1">
      <c r="B100" s="138"/>
      <c r="C100" s="139"/>
      <c r="D100" s="108" t="s">
        <v>122</v>
      </c>
      <c r="E100" s="139"/>
      <c r="F100" s="139"/>
      <c r="G100" s="139"/>
      <c r="H100" s="139"/>
      <c r="I100" s="139"/>
      <c r="J100" s="139"/>
      <c r="K100" s="139"/>
      <c r="L100" s="139"/>
      <c r="M100" s="139"/>
      <c r="N100" s="227">
        <f>N290</f>
        <v>0</v>
      </c>
      <c r="O100" s="295"/>
      <c r="P100" s="295"/>
      <c r="Q100" s="295"/>
      <c r="R100" s="140"/>
      <c r="T100" s="141"/>
      <c r="U100" s="141"/>
    </row>
    <row r="101" spans="2:65" s="7" customFormat="1" ht="19.899999999999999" customHeight="1">
      <c r="B101" s="138"/>
      <c r="C101" s="139"/>
      <c r="D101" s="108" t="s">
        <v>123</v>
      </c>
      <c r="E101" s="139"/>
      <c r="F101" s="139"/>
      <c r="G101" s="139"/>
      <c r="H101" s="139"/>
      <c r="I101" s="139"/>
      <c r="J101" s="139"/>
      <c r="K101" s="139"/>
      <c r="L101" s="139"/>
      <c r="M101" s="139"/>
      <c r="N101" s="227">
        <f>N315</f>
        <v>0</v>
      </c>
      <c r="O101" s="295"/>
      <c r="P101" s="295"/>
      <c r="Q101" s="295"/>
      <c r="R101" s="140"/>
      <c r="T101" s="141"/>
      <c r="U101" s="141"/>
    </row>
    <row r="102" spans="2:65" s="7" customFormat="1" ht="14.85" customHeight="1">
      <c r="B102" s="138"/>
      <c r="C102" s="139"/>
      <c r="D102" s="108" t="s">
        <v>124</v>
      </c>
      <c r="E102" s="139"/>
      <c r="F102" s="139"/>
      <c r="G102" s="139"/>
      <c r="H102" s="139"/>
      <c r="I102" s="139"/>
      <c r="J102" s="139"/>
      <c r="K102" s="139"/>
      <c r="L102" s="139"/>
      <c r="M102" s="139"/>
      <c r="N102" s="227">
        <f>N317</f>
        <v>0</v>
      </c>
      <c r="O102" s="295"/>
      <c r="P102" s="295"/>
      <c r="Q102" s="295"/>
      <c r="R102" s="140"/>
      <c r="T102" s="141"/>
      <c r="U102" s="141"/>
    </row>
    <row r="103" spans="2:65" s="6" customFormat="1" ht="21.75" customHeight="1">
      <c r="B103" s="133"/>
      <c r="C103" s="134"/>
      <c r="D103" s="135" t="s">
        <v>125</v>
      </c>
      <c r="E103" s="134"/>
      <c r="F103" s="134"/>
      <c r="G103" s="134"/>
      <c r="H103" s="134"/>
      <c r="I103" s="134"/>
      <c r="J103" s="134"/>
      <c r="K103" s="134"/>
      <c r="L103" s="134"/>
      <c r="M103" s="134"/>
      <c r="N103" s="296">
        <f>N322</f>
        <v>0</v>
      </c>
      <c r="O103" s="294"/>
      <c r="P103" s="294"/>
      <c r="Q103" s="294"/>
      <c r="R103" s="136"/>
      <c r="T103" s="137"/>
      <c r="U103" s="137"/>
    </row>
    <row r="104" spans="2:65" s="1" customFormat="1" ht="21.75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9"/>
      <c r="T104" s="131"/>
      <c r="U104" s="131"/>
    </row>
    <row r="105" spans="2:65" s="1" customFormat="1" ht="29.25" customHeight="1">
      <c r="B105" s="37"/>
      <c r="C105" s="132" t="s">
        <v>126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292">
        <f>ROUND(N106+N107+N108+N109+N110+N111,2)</f>
        <v>0</v>
      </c>
      <c r="O105" s="297"/>
      <c r="P105" s="297"/>
      <c r="Q105" s="297"/>
      <c r="R105" s="39"/>
      <c r="T105" s="142"/>
      <c r="U105" s="143" t="s">
        <v>40</v>
      </c>
    </row>
    <row r="106" spans="2:65" s="1" customFormat="1" ht="18" customHeight="1">
      <c r="B106" s="37"/>
      <c r="C106" s="38"/>
      <c r="D106" s="245" t="s">
        <v>127</v>
      </c>
      <c r="E106" s="246"/>
      <c r="F106" s="246"/>
      <c r="G106" s="246"/>
      <c r="H106" s="246"/>
      <c r="I106" s="38"/>
      <c r="J106" s="38"/>
      <c r="K106" s="38"/>
      <c r="L106" s="38"/>
      <c r="M106" s="38"/>
      <c r="N106" s="230">
        <f>ROUND(N88*T106,2)</f>
        <v>0</v>
      </c>
      <c r="O106" s="227"/>
      <c r="P106" s="227"/>
      <c r="Q106" s="227"/>
      <c r="R106" s="39"/>
      <c r="S106" s="144"/>
      <c r="T106" s="145"/>
      <c r="U106" s="146" t="s">
        <v>41</v>
      </c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7" t="s">
        <v>128</v>
      </c>
      <c r="AZ106" s="144"/>
      <c r="BA106" s="144"/>
      <c r="BB106" s="144"/>
      <c r="BC106" s="144"/>
      <c r="BD106" s="144"/>
      <c r="BE106" s="148">
        <f t="shared" ref="BE106:BE111" si="0">IF(U106="základní",N106,0)</f>
        <v>0</v>
      </c>
      <c r="BF106" s="148">
        <f t="shared" ref="BF106:BF111" si="1">IF(U106="snížená",N106,0)</f>
        <v>0</v>
      </c>
      <c r="BG106" s="148">
        <f t="shared" ref="BG106:BG111" si="2">IF(U106="zákl. přenesená",N106,0)</f>
        <v>0</v>
      </c>
      <c r="BH106" s="148">
        <f t="shared" ref="BH106:BH111" si="3">IF(U106="sníž. přenesená",N106,0)</f>
        <v>0</v>
      </c>
      <c r="BI106" s="148">
        <f t="shared" ref="BI106:BI111" si="4">IF(U106="nulová",N106,0)</f>
        <v>0</v>
      </c>
      <c r="BJ106" s="147" t="s">
        <v>82</v>
      </c>
      <c r="BK106" s="144"/>
      <c r="BL106" s="144"/>
      <c r="BM106" s="144"/>
    </row>
    <row r="107" spans="2:65" s="1" customFormat="1" ht="18" customHeight="1">
      <c r="B107" s="37"/>
      <c r="C107" s="38"/>
      <c r="D107" s="245" t="s">
        <v>129</v>
      </c>
      <c r="E107" s="246"/>
      <c r="F107" s="246"/>
      <c r="G107" s="246"/>
      <c r="H107" s="246"/>
      <c r="I107" s="38"/>
      <c r="J107" s="38"/>
      <c r="K107" s="38"/>
      <c r="L107" s="38"/>
      <c r="M107" s="38"/>
      <c r="N107" s="230">
        <f>ROUND(N88*T107,2)</f>
        <v>0</v>
      </c>
      <c r="O107" s="227"/>
      <c r="P107" s="227"/>
      <c r="Q107" s="227"/>
      <c r="R107" s="39"/>
      <c r="S107" s="144"/>
      <c r="T107" s="145"/>
      <c r="U107" s="146" t="s">
        <v>41</v>
      </c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7" t="s">
        <v>128</v>
      </c>
      <c r="AZ107" s="144"/>
      <c r="BA107" s="144"/>
      <c r="BB107" s="144"/>
      <c r="BC107" s="144"/>
      <c r="BD107" s="144"/>
      <c r="BE107" s="148">
        <f t="shared" si="0"/>
        <v>0</v>
      </c>
      <c r="BF107" s="148">
        <f t="shared" si="1"/>
        <v>0</v>
      </c>
      <c r="BG107" s="148">
        <f t="shared" si="2"/>
        <v>0</v>
      </c>
      <c r="BH107" s="148">
        <f t="shared" si="3"/>
        <v>0</v>
      </c>
      <c r="BI107" s="148">
        <f t="shared" si="4"/>
        <v>0</v>
      </c>
      <c r="BJ107" s="147" t="s">
        <v>82</v>
      </c>
      <c r="BK107" s="144"/>
      <c r="BL107" s="144"/>
      <c r="BM107" s="144"/>
    </row>
    <row r="108" spans="2:65" s="1" customFormat="1" ht="18" customHeight="1">
      <c r="B108" s="37"/>
      <c r="C108" s="38"/>
      <c r="D108" s="245" t="s">
        <v>130</v>
      </c>
      <c r="E108" s="246"/>
      <c r="F108" s="246"/>
      <c r="G108" s="246"/>
      <c r="H108" s="246"/>
      <c r="I108" s="38"/>
      <c r="J108" s="38"/>
      <c r="K108" s="38"/>
      <c r="L108" s="38"/>
      <c r="M108" s="38"/>
      <c r="N108" s="230">
        <f>ROUND(N88*T108,2)</f>
        <v>0</v>
      </c>
      <c r="O108" s="227"/>
      <c r="P108" s="227"/>
      <c r="Q108" s="227"/>
      <c r="R108" s="39"/>
      <c r="S108" s="144"/>
      <c r="T108" s="145"/>
      <c r="U108" s="146" t="s">
        <v>41</v>
      </c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7" t="s">
        <v>128</v>
      </c>
      <c r="AZ108" s="144"/>
      <c r="BA108" s="144"/>
      <c r="BB108" s="144"/>
      <c r="BC108" s="144"/>
      <c r="BD108" s="144"/>
      <c r="BE108" s="148">
        <f t="shared" si="0"/>
        <v>0</v>
      </c>
      <c r="BF108" s="148">
        <f t="shared" si="1"/>
        <v>0</v>
      </c>
      <c r="BG108" s="148">
        <f t="shared" si="2"/>
        <v>0</v>
      </c>
      <c r="BH108" s="148">
        <f t="shared" si="3"/>
        <v>0</v>
      </c>
      <c r="BI108" s="148">
        <f t="shared" si="4"/>
        <v>0</v>
      </c>
      <c r="BJ108" s="147" t="s">
        <v>82</v>
      </c>
      <c r="BK108" s="144"/>
      <c r="BL108" s="144"/>
      <c r="BM108" s="144"/>
    </row>
    <row r="109" spans="2:65" s="1" customFormat="1" ht="18" customHeight="1">
      <c r="B109" s="37"/>
      <c r="C109" s="38"/>
      <c r="D109" s="245" t="s">
        <v>131</v>
      </c>
      <c r="E109" s="246"/>
      <c r="F109" s="246"/>
      <c r="G109" s="246"/>
      <c r="H109" s="246"/>
      <c r="I109" s="38"/>
      <c r="J109" s="38"/>
      <c r="K109" s="38"/>
      <c r="L109" s="38"/>
      <c r="M109" s="38"/>
      <c r="N109" s="230">
        <f>ROUND(N88*T109,2)</f>
        <v>0</v>
      </c>
      <c r="O109" s="227"/>
      <c r="P109" s="227"/>
      <c r="Q109" s="227"/>
      <c r="R109" s="39"/>
      <c r="S109" s="144"/>
      <c r="T109" s="145"/>
      <c r="U109" s="146" t="s">
        <v>41</v>
      </c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7" t="s">
        <v>128</v>
      </c>
      <c r="AZ109" s="144"/>
      <c r="BA109" s="144"/>
      <c r="BB109" s="144"/>
      <c r="BC109" s="144"/>
      <c r="BD109" s="144"/>
      <c r="BE109" s="148">
        <f t="shared" si="0"/>
        <v>0</v>
      </c>
      <c r="BF109" s="148">
        <f t="shared" si="1"/>
        <v>0</v>
      </c>
      <c r="BG109" s="148">
        <f t="shared" si="2"/>
        <v>0</v>
      </c>
      <c r="BH109" s="148">
        <f t="shared" si="3"/>
        <v>0</v>
      </c>
      <c r="BI109" s="148">
        <f t="shared" si="4"/>
        <v>0</v>
      </c>
      <c r="BJ109" s="147" t="s">
        <v>82</v>
      </c>
      <c r="BK109" s="144"/>
      <c r="BL109" s="144"/>
      <c r="BM109" s="144"/>
    </row>
    <row r="110" spans="2:65" s="1" customFormat="1" ht="18" customHeight="1">
      <c r="B110" s="37"/>
      <c r="C110" s="38"/>
      <c r="D110" s="245" t="s">
        <v>132</v>
      </c>
      <c r="E110" s="246"/>
      <c r="F110" s="246"/>
      <c r="G110" s="246"/>
      <c r="H110" s="246"/>
      <c r="I110" s="38"/>
      <c r="J110" s="38"/>
      <c r="K110" s="38"/>
      <c r="L110" s="38"/>
      <c r="M110" s="38"/>
      <c r="N110" s="230">
        <f>ROUND(N88*T110,2)</f>
        <v>0</v>
      </c>
      <c r="O110" s="227"/>
      <c r="P110" s="227"/>
      <c r="Q110" s="227"/>
      <c r="R110" s="39"/>
      <c r="S110" s="144"/>
      <c r="T110" s="145"/>
      <c r="U110" s="146" t="s">
        <v>41</v>
      </c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7" t="s">
        <v>128</v>
      </c>
      <c r="AZ110" s="144"/>
      <c r="BA110" s="144"/>
      <c r="BB110" s="144"/>
      <c r="BC110" s="144"/>
      <c r="BD110" s="144"/>
      <c r="BE110" s="148">
        <f t="shared" si="0"/>
        <v>0</v>
      </c>
      <c r="BF110" s="148">
        <f t="shared" si="1"/>
        <v>0</v>
      </c>
      <c r="BG110" s="148">
        <f t="shared" si="2"/>
        <v>0</v>
      </c>
      <c r="BH110" s="148">
        <f t="shared" si="3"/>
        <v>0</v>
      </c>
      <c r="BI110" s="148">
        <f t="shared" si="4"/>
        <v>0</v>
      </c>
      <c r="BJ110" s="147" t="s">
        <v>82</v>
      </c>
      <c r="BK110" s="144"/>
      <c r="BL110" s="144"/>
      <c r="BM110" s="144"/>
    </row>
    <row r="111" spans="2:65" s="1" customFormat="1" ht="18" customHeight="1">
      <c r="B111" s="37"/>
      <c r="C111" s="38"/>
      <c r="D111" s="108" t="s">
        <v>133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230">
        <f>ROUND(N88*T111,2)</f>
        <v>0</v>
      </c>
      <c r="O111" s="227"/>
      <c r="P111" s="227"/>
      <c r="Q111" s="227"/>
      <c r="R111" s="39"/>
      <c r="S111" s="144"/>
      <c r="T111" s="149"/>
      <c r="U111" s="150" t="s">
        <v>41</v>
      </c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7" t="s">
        <v>134</v>
      </c>
      <c r="AZ111" s="144"/>
      <c r="BA111" s="144"/>
      <c r="BB111" s="144"/>
      <c r="BC111" s="144"/>
      <c r="BD111" s="144"/>
      <c r="BE111" s="148">
        <f t="shared" si="0"/>
        <v>0</v>
      </c>
      <c r="BF111" s="148">
        <f t="shared" si="1"/>
        <v>0</v>
      </c>
      <c r="BG111" s="148">
        <f t="shared" si="2"/>
        <v>0</v>
      </c>
      <c r="BH111" s="148">
        <f t="shared" si="3"/>
        <v>0</v>
      </c>
      <c r="BI111" s="148">
        <f t="shared" si="4"/>
        <v>0</v>
      </c>
      <c r="BJ111" s="147" t="s">
        <v>82</v>
      </c>
      <c r="BK111" s="144"/>
      <c r="BL111" s="144"/>
      <c r="BM111" s="144"/>
    </row>
    <row r="112" spans="2:65" s="1" customFormat="1" ht="13.5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9"/>
      <c r="T112" s="131"/>
      <c r="U112" s="131"/>
    </row>
    <row r="113" spans="2:21" s="1" customFormat="1" ht="29.25" customHeight="1">
      <c r="B113" s="37"/>
      <c r="C113" s="119" t="s">
        <v>96</v>
      </c>
      <c r="D113" s="120"/>
      <c r="E113" s="120"/>
      <c r="F113" s="120"/>
      <c r="G113" s="120"/>
      <c r="H113" s="120"/>
      <c r="I113" s="120"/>
      <c r="J113" s="120"/>
      <c r="K113" s="120"/>
      <c r="L113" s="233">
        <f>ROUND(SUM(N88+N105),2)</f>
        <v>0</v>
      </c>
      <c r="M113" s="233"/>
      <c r="N113" s="233"/>
      <c r="O113" s="233"/>
      <c r="P113" s="233"/>
      <c r="Q113" s="233"/>
      <c r="R113" s="39"/>
      <c r="T113" s="131"/>
      <c r="U113" s="131"/>
    </row>
    <row r="114" spans="2:21" s="1" customFormat="1" ht="6.95" customHeight="1"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3"/>
      <c r="T114" s="131"/>
      <c r="U114" s="131"/>
    </row>
    <row r="118" spans="2:21" s="1" customFormat="1" ht="6.95" customHeight="1">
      <c r="B118" s="64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6"/>
    </row>
    <row r="119" spans="2:21" s="1" customFormat="1" ht="36.950000000000003" customHeight="1">
      <c r="B119" s="37"/>
      <c r="C119" s="222" t="s">
        <v>135</v>
      </c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  <c r="O119" s="279"/>
      <c r="P119" s="279"/>
      <c r="Q119" s="279"/>
      <c r="R119" s="39"/>
    </row>
    <row r="120" spans="2:21" s="1" customFormat="1" ht="6.95" customHeigh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9"/>
    </row>
    <row r="121" spans="2:21" s="1" customFormat="1" ht="30" customHeight="1">
      <c r="B121" s="37"/>
      <c r="C121" s="32" t="s">
        <v>19</v>
      </c>
      <c r="D121" s="38"/>
      <c r="E121" s="38"/>
      <c r="F121" s="284" t="str">
        <f>F6</f>
        <v>Tovéř-Za Humny - stavební úprava komunikace</v>
      </c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38"/>
      <c r="R121" s="39"/>
    </row>
    <row r="122" spans="2:21" s="1" customFormat="1" ht="36.950000000000003" customHeight="1">
      <c r="B122" s="37"/>
      <c r="C122" s="71" t="s">
        <v>103</v>
      </c>
      <c r="D122" s="38"/>
      <c r="E122" s="38"/>
      <c r="F122" s="239" t="str">
        <f>F7</f>
        <v>1 - stavební úpravy komunikace</v>
      </c>
      <c r="G122" s="279"/>
      <c r="H122" s="279"/>
      <c r="I122" s="279"/>
      <c r="J122" s="279"/>
      <c r="K122" s="279"/>
      <c r="L122" s="279"/>
      <c r="M122" s="279"/>
      <c r="N122" s="279"/>
      <c r="O122" s="279"/>
      <c r="P122" s="279"/>
      <c r="Q122" s="38"/>
      <c r="R122" s="39"/>
    </row>
    <row r="123" spans="2:21" s="1" customFormat="1" ht="6.95" customHeight="1"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9"/>
    </row>
    <row r="124" spans="2:21" s="1" customFormat="1" ht="18" customHeight="1">
      <c r="B124" s="37"/>
      <c r="C124" s="32" t="s">
        <v>24</v>
      </c>
      <c r="D124" s="38"/>
      <c r="E124" s="38"/>
      <c r="F124" s="30" t="str">
        <f>F9</f>
        <v xml:space="preserve"> </v>
      </c>
      <c r="G124" s="38"/>
      <c r="H124" s="38"/>
      <c r="I124" s="38"/>
      <c r="J124" s="38"/>
      <c r="K124" s="32" t="s">
        <v>26</v>
      </c>
      <c r="L124" s="38"/>
      <c r="M124" s="287" t="str">
        <f>IF(O9="","",O9)</f>
        <v>10. 9. 2018</v>
      </c>
      <c r="N124" s="287"/>
      <c r="O124" s="287"/>
      <c r="P124" s="287"/>
      <c r="Q124" s="38"/>
      <c r="R124" s="39"/>
    </row>
    <row r="125" spans="2:21" s="1" customFormat="1" ht="6.95" customHeight="1"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9"/>
    </row>
    <row r="126" spans="2:21" s="1" customFormat="1">
      <c r="B126" s="37"/>
      <c r="C126" s="32" t="s">
        <v>28</v>
      </c>
      <c r="D126" s="38"/>
      <c r="E126" s="38"/>
      <c r="F126" s="30" t="str">
        <f>E12</f>
        <v xml:space="preserve"> </v>
      </c>
      <c r="G126" s="38"/>
      <c r="H126" s="38"/>
      <c r="I126" s="38"/>
      <c r="J126" s="38"/>
      <c r="K126" s="32" t="s">
        <v>33</v>
      </c>
      <c r="L126" s="38"/>
      <c r="M126" s="226" t="str">
        <f>E18</f>
        <v xml:space="preserve"> </v>
      </c>
      <c r="N126" s="226"/>
      <c r="O126" s="226"/>
      <c r="P126" s="226"/>
      <c r="Q126" s="226"/>
      <c r="R126" s="39"/>
    </row>
    <row r="127" spans="2:21" s="1" customFormat="1" ht="14.45" customHeight="1">
      <c r="B127" s="37"/>
      <c r="C127" s="32" t="s">
        <v>31</v>
      </c>
      <c r="D127" s="38"/>
      <c r="E127" s="38"/>
      <c r="F127" s="30" t="str">
        <f>IF(E15="","",E15)</f>
        <v>Vyplň údaj</v>
      </c>
      <c r="G127" s="38"/>
      <c r="H127" s="38"/>
      <c r="I127" s="38"/>
      <c r="J127" s="38"/>
      <c r="K127" s="32" t="s">
        <v>35</v>
      </c>
      <c r="L127" s="38"/>
      <c r="M127" s="226" t="str">
        <f>E21</f>
        <v xml:space="preserve"> </v>
      </c>
      <c r="N127" s="226"/>
      <c r="O127" s="226"/>
      <c r="P127" s="226"/>
      <c r="Q127" s="226"/>
      <c r="R127" s="39"/>
    </row>
    <row r="128" spans="2:21" s="1" customFormat="1" ht="10.35" customHeight="1"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9"/>
    </row>
    <row r="129" spans="2:65" s="8" customFormat="1" ht="29.25" customHeight="1">
      <c r="B129" s="151"/>
      <c r="C129" s="152" t="s">
        <v>136</v>
      </c>
      <c r="D129" s="153" t="s">
        <v>137</v>
      </c>
      <c r="E129" s="153" t="s">
        <v>58</v>
      </c>
      <c r="F129" s="298" t="s">
        <v>138</v>
      </c>
      <c r="G129" s="298"/>
      <c r="H129" s="298"/>
      <c r="I129" s="298"/>
      <c r="J129" s="153" t="s">
        <v>139</v>
      </c>
      <c r="K129" s="153" t="s">
        <v>140</v>
      </c>
      <c r="L129" s="298" t="s">
        <v>141</v>
      </c>
      <c r="M129" s="298"/>
      <c r="N129" s="298" t="s">
        <v>108</v>
      </c>
      <c r="O129" s="298"/>
      <c r="P129" s="298"/>
      <c r="Q129" s="299"/>
      <c r="R129" s="154"/>
      <c r="T129" s="82" t="s">
        <v>142</v>
      </c>
      <c r="U129" s="83" t="s">
        <v>40</v>
      </c>
      <c r="V129" s="83" t="s">
        <v>143</v>
      </c>
      <c r="W129" s="83" t="s">
        <v>144</v>
      </c>
      <c r="X129" s="83" t="s">
        <v>145</v>
      </c>
      <c r="Y129" s="83" t="s">
        <v>146</v>
      </c>
      <c r="Z129" s="83" t="s">
        <v>147</v>
      </c>
      <c r="AA129" s="84" t="s">
        <v>148</v>
      </c>
    </row>
    <row r="130" spans="2:65" s="1" customFormat="1" ht="29.25" customHeight="1">
      <c r="B130" s="37"/>
      <c r="C130" s="86" t="s">
        <v>105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00">
        <f>BK130</f>
        <v>0</v>
      </c>
      <c r="O130" s="301"/>
      <c r="P130" s="301"/>
      <c r="Q130" s="301"/>
      <c r="R130" s="39"/>
      <c r="T130" s="85"/>
      <c r="U130" s="53"/>
      <c r="V130" s="53"/>
      <c r="W130" s="155">
        <f>W131+W322</f>
        <v>0</v>
      </c>
      <c r="X130" s="53"/>
      <c r="Y130" s="155">
        <f>Y131+Y322</f>
        <v>430.67869022999986</v>
      </c>
      <c r="Z130" s="53"/>
      <c r="AA130" s="156">
        <f>AA131+AA322</f>
        <v>379.44400000000002</v>
      </c>
      <c r="AT130" s="21" t="s">
        <v>75</v>
      </c>
      <c r="AU130" s="21" t="s">
        <v>110</v>
      </c>
      <c r="BK130" s="157">
        <f>BK131+BK322</f>
        <v>0</v>
      </c>
    </row>
    <row r="131" spans="2:65" s="9" customFormat="1" ht="37.35" customHeight="1">
      <c r="B131" s="158"/>
      <c r="C131" s="159"/>
      <c r="D131" s="160" t="s">
        <v>111</v>
      </c>
      <c r="E131" s="160"/>
      <c r="F131" s="160"/>
      <c r="G131" s="160"/>
      <c r="H131" s="160"/>
      <c r="I131" s="160"/>
      <c r="J131" s="160"/>
      <c r="K131" s="160"/>
      <c r="L131" s="160"/>
      <c r="M131" s="160"/>
      <c r="N131" s="296">
        <f>BK131</f>
        <v>0</v>
      </c>
      <c r="O131" s="293"/>
      <c r="P131" s="293"/>
      <c r="Q131" s="293"/>
      <c r="R131" s="161"/>
      <c r="T131" s="162"/>
      <c r="U131" s="159"/>
      <c r="V131" s="159"/>
      <c r="W131" s="163">
        <f>W132+W168+W179+W262+W279+W290+W315</f>
        <v>0</v>
      </c>
      <c r="X131" s="159"/>
      <c r="Y131" s="163">
        <f>Y132+Y168+Y179+Y262+Y279+Y290+Y315</f>
        <v>430.67869022999986</v>
      </c>
      <c r="Z131" s="159"/>
      <c r="AA131" s="164">
        <f>AA132+AA168+AA179+AA262+AA279+AA290+AA315</f>
        <v>379.44400000000002</v>
      </c>
      <c r="AR131" s="165" t="s">
        <v>82</v>
      </c>
      <c r="AT131" s="166" t="s">
        <v>75</v>
      </c>
      <c r="AU131" s="166" t="s">
        <v>76</v>
      </c>
      <c r="AY131" s="165" t="s">
        <v>149</v>
      </c>
      <c r="BK131" s="167">
        <f>BK132+BK168+BK179+BK262+BK279+BK290+BK315</f>
        <v>0</v>
      </c>
    </row>
    <row r="132" spans="2:65" s="9" customFormat="1" ht="19.899999999999999" customHeight="1">
      <c r="B132" s="158"/>
      <c r="C132" s="159"/>
      <c r="D132" s="168" t="s">
        <v>112</v>
      </c>
      <c r="E132" s="168"/>
      <c r="F132" s="168"/>
      <c r="G132" s="168"/>
      <c r="H132" s="168"/>
      <c r="I132" s="168"/>
      <c r="J132" s="168"/>
      <c r="K132" s="168"/>
      <c r="L132" s="168"/>
      <c r="M132" s="168"/>
      <c r="N132" s="302">
        <f>BK132</f>
        <v>0</v>
      </c>
      <c r="O132" s="227"/>
      <c r="P132" s="227"/>
      <c r="Q132" s="227"/>
      <c r="R132" s="161"/>
      <c r="T132" s="162"/>
      <c r="U132" s="159"/>
      <c r="V132" s="159"/>
      <c r="W132" s="163">
        <f>W133+W145</f>
        <v>0</v>
      </c>
      <c r="X132" s="159"/>
      <c r="Y132" s="163">
        <f>Y133+Y145</f>
        <v>4.7317929999999997</v>
      </c>
      <c r="Z132" s="159"/>
      <c r="AA132" s="164">
        <f>AA133+AA145</f>
        <v>0</v>
      </c>
      <c r="AR132" s="165" t="s">
        <v>82</v>
      </c>
      <c r="AT132" s="166" t="s">
        <v>75</v>
      </c>
      <c r="AU132" s="166" t="s">
        <v>82</v>
      </c>
      <c r="AY132" s="165" t="s">
        <v>149</v>
      </c>
      <c r="BK132" s="167">
        <f>BK133+BK145</f>
        <v>0</v>
      </c>
    </row>
    <row r="133" spans="2:65" s="9" customFormat="1" ht="14.85" customHeight="1">
      <c r="B133" s="158"/>
      <c r="C133" s="159"/>
      <c r="D133" s="168" t="s">
        <v>113</v>
      </c>
      <c r="E133" s="168"/>
      <c r="F133" s="168"/>
      <c r="G133" s="168"/>
      <c r="H133" s="168"/>
      <c r="I133" s="168"/>
      <c r="J133" s="168"/>
      <c r="K133" s="168"/>
      <c r="L133" s="168"/>
      <c r="M133" s="168"/>
      <c r="N133" s="274">
        <f>BK133</f>
        <v>0</v>
      </c>
      <c r="O133" s="275"/>
      <c r="P133" s="275"/>
      <c r="Q133" s="275"/>
      <c r="R133" s="161"/>
      <c r="T133" s="162"/>
      <c r="U133" s="159"/>
      <c r="V133" s="159"/>
      <c r="W133" s="163">
        <f>SUM(W134:W144)</f>
        <v>0</v>
      </c>
      <c r="X133" s="159"/>
      <c r="Y133" s="163">
        <f>SUM(Y134:Y144)</f>
        <v>1.7929999999999999E-3</v>
      </c>
      <c r="Z133" s="159"/>
      <c r="AA133" s="164">
        <f>SUM(AA134:AA144)</f>
        <v>0</v>
      </c>
      <c r="AR133" s="165" t="s">
        <v>82</v>
      </c>
      <c r="AT133" s="166" t="s">
        <v>75</v>
      </c>
      <c r="AU133" s="166" t="s">
        <v>85</v>
      </c>
      <c r="AY133" s="165" t="s">
        <v>149</v>
      </c>
      <c r="BK133" s="167">
        <f>SUM(BK134:BK144)</f>
        <v>0</v>
      </c>
    </row>
    <row r="134" spans="2:65" s="1" customFormat="1" ht="25.5" customHeight="1">
      <c r="B134" s="37"/>
      <c r="C134" s="169" t="s">
        <v>82</v>
      </c>
      <c r="D134" s="169" t="s">
        <v>150</v>
      </c>
      <c r="E134" s="170" t="s">
        <v>151</v>
      </c>
      <c r="F134" s="259" t="s">
        <v>152</v>
      </c>
      <c r="G134" s="259"/>
      <c r="H134" s="259"/>
      <c r="I134" s="259"/>
      <c r="J134" s="171" t="s">
        <v>153</v>
      </c>
      <c r="K134" s="172">
        <v>7.17</v>
      </c>
      <c r="L134" s="264">
        <v>0</v>
      </c>
      <c r="M134" s="265"/>
      <c r="N134" s="266">
        <f>ROUND(L134*K134,2)</f>
        <v>0</v>
      </c>
      <c r="O134" s="266"/>
      <c r="P134" s="266"/>
      <c r="Q134" s="266"/>
      <c r="R134" s="39"/>
      <c r="T134" s="173" t="s">
        <v>22</v>
      </c>
      <c r="U134" s="46" t="s">
        <v>41</v>
      </c>
      <c r="V134" s="38"/>
      <c r="W134" s="174">
        <f>V134*K134</f>
        <v>0</v>
      </c>
      <c r="X134" s="174">
        <v>0</v>
      </c>
      <c r="Y134" s="174">
        <f>X134*K134</f>
        <v>0</v>
      </c>
      <c r="Z134" s="174">
        <v>0</v>
      </c>
      <c r="AA134" s="175">
        <f>Z134*K134</f>
        <v>0</v>
      </c>
      <c r="AR134" s="21" t="s">
        <v>154</v>
      </c>
      <c r="AT134" s="21" t="s">
        <v>150</v>
      </c>
      <c r="AU134" s="21" t="s">
        <v>155</v>
      </c>
      <c r="AY134" s="21" t="s">
        <v>149</v>
      </c>
      <c r="BE134" s="112">
        <f>IF(U134="základní",N134,0)</f>
        <v>0</v>
      </c>
      <c r="BF134" s="112">
        <f>IF(U134="snížená",N134,0)</f>
        <v>0</v>
      </c>
      <c r="BG134" s="112">
        <f>IF(U134="zákl. přenesená",N134,0)</f>
        <v>0</v>
      </c>
      <c r="BH134" s="112">
        <f>IF(U134="sníž. přenesená",N134,0)</f>
        <v>0</v>
      </c>
      <c r="BI134" s="112">
        <f>IF(U134="nulová",N134,0)</f>
        <v>0</v>
      </c>
      <c r="BJ134" s="21" t="s">
        <v>82</v>
      </c>
      <c r="BK134" s="112">
        <f>ROUND(L134*K134,2)</f>
        <v>0</v>
      </c>
      <c r="BL134" s="21" t="s">
        <v>154</v>
      </c>
      <c r="BM134" s="21" t="s">
        <v>156</v>
      </c>
    </row>
    <row r="135" spans="2:65" s="10" customFormat="1" ht="16.5" customHeight="1">
      <c r="B135" s="176"/>
      <c r="C135" s="177"/>
      <c r="D135" s="177"/>
      <c r="E135" s="178" t="s">
        <v>22</v>
      </c>
      <c r="F135" s="257" t="s">
        <v>157</v>
      </c>
      <c r="G135" s="258"/>
      <c r="H135" s="258"/>
      <c r="I135" s="258"/>
      <c r="J135" s="177"/>
      <c r="K135" s="178" t="s">
        <v>22</v>
      </c>
      <c r="L135" s="177"/>
      <c r="M135" s="177"/>
      <c r="N135" s="177"/>
      <c r="O135" s="177"/>
      <c r="P135" s="177"/>
      <c r="Q135" s="177"/>
      <c r="R135" s="179"/>
      <c r="T135" s="180"/>
      <c r="U135" s="177"/>
      <c r="V135" s="177"/>
      <c r="W135" s="177"/>
      <c r="X135" s="177"/>
      <c r="Y135" s="177"/>
      <c r="Z135" s="177"/>
      <c r="AA135" s="181"/>
      <c r="AT135" s="182" t="s">
        <v>158</v>
      </c>
      <c r="AU135" s="182" t="s">
        <v>155</v>
      </c>
      <c r="AV135" s="10" t="s">
        <v>82</v>
      </c>
      <c r="AW135" s="10" t="s">
        <v>34</v>
      </c>
      <c r="AX135" s="10" t="s">
        <v>76</v>
      </c>
      <c r="AY135" s="182" t="s">
        <v>149</v>
      </c>
    </row>
    <row r="136" spans="2:65" s="11" customFormat="1" ht="16.5" customHeight="1">
      <c r="B136" s="183"/>
      <c r="C136" s="184"/>
      <c r="D136" s="184"/>
      <c r="E136" s="185" t="s">
        <v>22</v>
      </c>
      <c r="F136" s="255" t="s">
        <v>159</v>
      </c>
      <c r="G136" s="256"/>
      <c r="H136" s="256"/>
      <c r="I136" s="256"/>
      <c r="J136" s="184"/>
      <c r="K136" s="186">
        <v>7.17</v>
      </c>
      <c r="L136" s="184"/>
      <c r="M136" s="184"/>
      <c r="N136" s="184"/>
      <c r="O136" s="184"/>
      <c r="P136" s="184"/>
      <c r="Q136" s="184"/>
      <c r="R136" s="187"/>
      <c r="T136" s="188"/>
      <c r="U136" s="184"/>
      <c r="V136" s="184"/>
      <c r="W136" s="184"/>
      <c r="X136" s="184"/>
      <c r="Y136" s="184"/>
      <c r="Z136" s="184"/>
      <c r="AA136" s="189"/>
      <c r="AT136" s="190" t="s">
        <v>158</v>
      </c>
      <c r="AU136" s="190" t="s">
        <v>155</v>
      </c>
      <c r="AV136" s="11" t="s">
        <v>85</v>
      </c>
      <c r="AW136" s="11" t="s">
        <v>34</v>
      </c>
      <c r="AX136" s="11" t="s">
        <v>82</v>
      </c>
      <c r="AY136" s="190" t="s">
        <v>149</v>
      </c>
    </row>
    <row r="137" spans="2:65" s="1" customFormat="1" ht="25.5" customHeight="1">
      <c r="B137" s="37"/>
      <c r="C137" s="169" t="s">
        <v>85</v>
      </c>
      <c r="D137" s="169" t="s">
        <v>150</v>
      </c>
      <c r="E137" s="170" t="s">
        <v>160</v>
      </c>
      <c r="F137" s="259" t="s">
        <v>161</v>
      </c>
      <c r="G137" s="259"/>
      <c r="H137" s="259"/>
      <c r="I137" s="259"/>
      <c r="J137" s="171" t="s">
        <v>153</v>
      </c>
      <c r="K137" s="172">
        <v>7.17</v>
      </c>
      <c r="L137" s="264">
        <v>0</v>
      </c>
      <c r="M137" s="265"/>
      <c r="N137" s="266">
        <f>ROUND(L137*K137,2)</f>
        <v>0</v>
      </c>
      <c r="O137" s="266"/>
      <c r="P137" s="266"/>
      <c r="Q137" s="266"/>
      <c r="R137" s="39"/>
      <c r="T137" s="173" t="s">
        <v>22</v>
      </c>
      <c r="U137" s="46" t="s">
        <v>41</v>
      </c>
      <c r="V137" s="38"/>
      <c r="W137" s="174">
        <f>V137*K137</f>
        <v>0</v>
      </c>
      <c r="X137" s="174">
        <v>0</v>
      </c>
      <c r="Y137" s="174">
        <f>X137*K137</f>
        <v>0</v>
      </c>
      <c r="Z137" s="174">
        <v>0</v>
      </c>
      <c r="AA137" s="175">
        <f>Z137*K137</f>
        <v>0</v>
      </c>
      <c r="AR137" s="21" t="s">
        <v>154</v>
      </c>
      <c r="AT137" s="21" t="s">
        <v>150</v>
      </c>
      <c r="AU137" s="21" t="s">
        <v>155</v>
      </c>
      <c r="AY137" s="21" t="s">
        <v>149</v>
      </c>
      <c r="BE137" s="112">
        <f>IF(U137="základní",N137,0)</f>
        <v>0</v>
      </c>
      <c r="BF137" s="112">
        <f>IF(U137="snížená",N137,0)</f>
        <v>0</v>
      </c>
      <c r="BG137" s="112">
        <f>IF(U137="zákl. přenesená",N137,0)</f>
        <v>0</v>
      </c>
      <c r="BH137" s="112">
        <f>IF(U137="sníž. přenesená",N137,0)</f>
        <v>0</v>
      </c>
      <c r="BI137" s="112">
        <f>IF(U137="nulová",N137,0)</f>
        <v>0</v>
      </c>
      <c r="BJ137" s="21" t="s">
        <v>82</v>
      </c>
      <c r="BK137" s="112">
        <f>ROUND(L137*K137,2)</f>
        <v>0</v>
      </c>
      <c r="BL137" s="21" t="s">
        <v>154</v>
      </c>
      <c r="BM137" s="21" t="s">
        <v>162</v>
      </c>
    </row>
    <row r="138" spans="2:65" s="10" customFormat="1" ht="16.5" customHeight="1">
      <c r="B138" s="176"/>
      <c r="C138" s="177"/>
      <c r="D138" s="177"/>
      <c r="E138" s="178" t="s">
        <v>22</v>
      </c>
      <c r="F138" s="257" t="s">
        <v>157</v>
      </c>
      <c r="G138" s="258"/>
      <c r="H138" s="258"/>
      <c r="I138" s="258"/>
      <c r="J138" s="177"/>
      <c r="K138" s="178" t="s">
        <v>22</v>
      </c>
      <c r="L138" s="177"/>
      <c r="M138" s="177"/>
      <c r="N138" s="177"/>
      <c r="O138" s="177"/>
      <c r="P138" s="177"/>
      <c r="Q138" s="177"/>
      <c r="R138" s="179"/>
      <c r="T138" s="180"/>
      <c r="U138" s="177"/>
      <c r="V138" s="177"/>
      <c r="W138" s="177"/>
      <c r="X138" s="177"/>
      <c r="Y138" s="177"/>
      <c r="Z138" s="177"/>
      <c r="AA138" s="181"/>
      <c r="AT138" s="182" t="s">
        <v>158</v>
      </c>
      <c r="AU138" s="182" t="s">
        <v>155</v>
      </c>
      <c r="AV138" s="10" t="s">
        <v>82</v>
      </c>
      <c r="AW138" s="10" t="s">
        <v>34</v>
      </c>
      <c r="AX138" s="10" t="s">
        <v>76</v>
      </c>
      <c r="AY138" s="182" t="s">
        <v>149</v>
      </c>
    </row>
    <row r="139" spans="2:65" s="11" customFormat="1" ht="16.5" customHeight="1">
      <c r="B139" s="183"/>
      <c r="C139" s="184"/>
      <c r="D139" s="184"/>
      <c r="E139" s="185" t="s">
        <v>22</v>
      </c>
      <c r="F139" s="255" t="s">
        <v>159</v>
      </c>
      <c r="G139" s="256"/>
      <c r="H139" s="256"/>
      <c r="I139" s="256"/>
      <c r="J139" s="184"/>
      <c r="K139" s="186">
        <v>7.17</v>
      </c>
      <c r="L139" s="184"/>
      <c r="M139" s="184"/>
      <c r="N139" s="184"/>
      <c r="O139" s="184"/>
      <c r="P139" s="184"/>
      <c r="Q139" s="184"/>
      <c r="R139" s="187"/>
      <c r="T139" s="188"/>
      <c r="U139" s="184"/>
      <c r="V139" s="184"/>
      <c r="W139" s="184"/>
      <c r="X139" s="184"/>
      <c r="Y139" s="184"/>
      <c r="Z139" s="184"/>
      <c r="AA139" s="189"/>
      <c r="AT139" s="190" t="s">
        <v>158</v>
      </c>
      <c r="AU139" s="190" t="s">
        <v>155</v>
      </c>
      <c r="AV139" s="11" t="s">
        <v>85</v>
      </c>
      <c r="AW139" s="11" t="s">
        <v>34</v>
      </c>
      <c r="AX139" s="11" t="s">
        <v>82</v>
      </c>
      <c r="AY139" s="190" t="s">
        <v>149</v>
      </c>
    </row>
    <row r="140" spans="2:65" s="1" customFormat="1" ht="16.5" customHeight="1">
      <c r="B140" s="37"/>
      <c r="C140" s="169" t="s">
        <v>155</v>
      </c>
      <c r="D140" s="169" t="s">
        <v>150</v>
      </c>
      <c r="E140" s="170" t="s">
        <v>163</v>
      </c>
      <c r="F140" s="259" t="s">
        <v>164</v>
      </c>
      <c r="G140" s="259"/>
      <c r="H140" s="259"/>
      <c r="I140" s="259"/>
      <c r="J140" s="171" t="s">
        <v>165</v>
      </c>
      <c r="K140" s="172">
        <v>71.7</v>
      </c>
      <c r="L140" s="264">
        <v>0</v>
      </c>
      <c r="M140" s="265"/>
      <c r="N140" s="266">
        <f>ROUND(L140*K140,2)</f>
        <v>0</v>
      </c>
      <c r="O140" s="266"/>
      <c r="P140" s="266"/>
      <c r="Q140" s="266"/>
      <c r="R140" s="39"/>
      <c r="T140" s="173" t="s">
        <v>22</v>
      </c>
      <c r="U140" s="46" t="s">
        <v>41</v>
      </c>
      <c r="V140" s="38"/>
      <c r="W140" s="174">
        <f>V140*K140</f>
        <v>0</v>
      </c>
      <c r="X140" s="174">
        <v>0</v>
      </c>
      <c r="Y140" s="174">
        <f>X140*K140</f>
        <v>0</v>
      </c>
      <c r="Z140" s="174">
        <v>0</v>
      </c>
      <c r="AA140" s="175">
        <f>Z140*K140</f>
        <v>0</v>
      </c>
      <c r="AR140" s="21" t="s">
        <v>154</v>
      </c>
      <c r="AT140" s="21" t="s">
        <v>150</v>
      </c>
      <c r="AU140" s="21" t="s">
        <v>155</v>
      </c>
      <c r="AY140" s="21" t="s">
        <v>149</v>
      </c>
      <c r="BE140" s="112">
        <f>IF(U140="základní",N140,0)</f>
        <v>0</v>
      </c>
      <c r="BF140" s="112">
        <f>IF(U140="snížená",N140,0)</f>
        <v>0</v>
      </c>
      <c r="BG140" s="112">
        <f>IF(U140="zákl. přenesená",N140,0)</f>
        <v>0</v>
      </c>
      <c r="BH140" s="112">
        <f>IF(U140="sníž. přenesená",N140,0)</f>
        <v>0</v>
      </c>
      <c r="BI140" s="112">
        <f>IF(U140="nulová",N140,0)</f>
        <v>0</v>
      </c>
      <c r="BJ140" s="21" t="s">
        <v>82</v>
      </c>
      <c r="BK140" s="112">
        <f>ROUND(L140*K140,2)</f>
        <v>0</v>
      </c>
      <c r="BL140" s="21" t="s">
        <v>154</v>
      </c>
      <c r="BM140" s="21" t="s">
        <v>166</v>
      </c>
    </row>
    <row r="141" spans="2:65" s="1" customFormat="1" ht="38.25" customHeight="1">
      <c r="B141" s="37"/>
      <c r="C141" s="169" t="s">
        <v>154</v>
      </c>
      <c r="D141" s="169" t="s">
        <v>150</v>
      </c>
      <c r="E141" s="170" t="s">
        <v>167</v>
      </c>
      <c r="F141" s="259" t="s">
        <v>168</v>
      </c>
      <c r="G141" s="259"/>
      <c r="H141" s="259"/>
      <c r="I141" s="259"/>
      <c r="J141" s="171" t="s">
        <v>165</v>
      </c>
      <c r="K141" s="172">
        <v>71.7</v>
      </c>
      <c r="L141" s="264">
        <v>0</v>
      </c>
      <c r="M141" s="265"/>
      <c r="N141" s="266">
        <f>ROUND(L141*K141,2)</f>
        <v>0</v>
      </c>
      <c r="O141" s="266"/>
      <c r="P141" s="266"/>
      <c r="Q141" s="266"/>
      <c r="R141" s="39"/>
      <c r="T141" s="173" t="s">
        <v>22</v>
      </c>
      <c r="U141" s="46" t="s">
        <v>41</v>
      </c>
      <c r="V141" s="38"/>
      <c r="W141" s="174">
        <f>V141*K141</f>
        <v>0</v>
      </c>
      <c r="X141" s="174">
        <v>0</v>
      </c>
      <c r="Y141" s="174">
        <f>X141*K141</f>
        <v>0</v>
      </c>
      <c r="Z141" s="174">
        <v>0</v>
      </c>
      <c r="AA141" s="175">
        <f>Z141*K141</f>
        <v>0</v>
      </c>
      <c r="AR141" s="21" t="s">
        <v>154</v>
      </c>
      <c r="AT141" s="21" t="s">
        <v>150</v>
      </c>
      <c r="AU141" s="21" t="s">
        <v>155</v>
      </c>
      <c r="AY141" s="21" t="s">
        <v>149</v>
      </c>
      <c r="BE141" s="112">
        <f>IF(U141="základní",N141,0)</f>
        <v>0</v>
      </c>
      <c r="BF141" s="112">
        <f>IF(U141="snížená",N141,0)</f>
        <v>0</v>
      </c>
      <c r="BG141" s="112">
        <f>IF(U141="zákl. přenesená",N141,0)</f>
        <v>0</v>
      </c>
      <c r="BH141" s="112">
        <f>IF(U141="sníž. přenesená",N141,0)</f>
        <v>0</v>
      </c>
      <c r="BI141" s="112">
        <f>IF(U141="nulová",N141,0)</f>
        <v>0</v>
      </c>
      <c r="BJ141" s="21" t="s">
        <v>82</v>
      </c>
      <c r="BK141" s="112">
        <f>ROUND(L141*K141,2)</f>
        <v>0</v>
      </c>
      <c r="BL141" s="21" t="s">
        <v>154</v>
      </c>
      <c r="BM141" s="21" t="s">
        <v>169</v>
      </c>
    </row>
    <row r="142" spans="2:65" s="1" customFormat="1" ht="25.5" customHeight="1">
      <c r="B142" s="37"/>
      <c r="C142" s="169" t="s">
        <v>170</v>
      </c>
      <c r="D142" s="169" t="s">
        <v>150</v>
      </c>
      <c r="E142" s="170" t="s">
        <v>171</v>
      </c>
      <c r="F142" s="259" t="s">
        <v>172</v>
      </c>
      <c r="G142" s="259"/>
      <c r="H142" s="259"/>
      <c r="I142" s="259"/>
      <c r="J142" s="171" t="s">
        <v>165</v>
      </c>
      <c r="K142" s="172">
        <v>71.7</v>
      </c>
      <c r="L142" s="264">
        <v>0</v>
      </c>
      <c r="M142" s="265"/>
      <c r="N142" s="266">
        <f>ROUND(L142*K142,2)</f>
        <v>0</v>
      </c>
      <c r="O142" s="266"/>
      <c r="P142" s="266"/>
      <c r="Q142" s="266"/>
      <c r="R142" s="39"/>
      <c r="T142" s="173" t="s">
        <v>22</v>
      </c>
      <c r="U142" s="46" t="s">
        <v>41</v>
      </c>
      <c r="V142" s="38"/>
      <c r="W142" s="174">
        <f>V142*K142</f>
        <v>0</v>
      </c>
      <c r="X142" s="174">
        <v>0</v>
      </c>
      <c r="Y142" s="174">
        <f>X142*K142</f>
        <v>0</v>
      </c>
      <c r="Z142" s="174">
        <v>0</v>
      </c>
      <c r="AA142" s="175">
        <f>Z142*K142</f>
        <v>0</v>
      </c>
      <c r="AR142" s="21" t="s">
        <v>154</v>
      </c>
      <c r="AT142" s="21" t="s">
        <v>150</v>
      </c>
      <c r="AU142" s="21" t="s">
        <v>155</v>
      </c>
      <c r="AY142" s="21" t="s">
        <v>149</v>
      </c>
      <c r="BE142" s="112">
        <f>IF(U142="základní",N142,0)</f>
        <v>0</v>
      </c>
      <c r="BF142" s="112">
        <f>IF(U142="snížená",N142,0)</f>
        <v>0</v>
      </c>
      <c r="BG142" s="112">
        <f>IF(U142="zákl. přenesená",N142,0)</f>
        <v>0</v>
      </c>
      <c r="BH142" s="112">
        <f>IF(U142="sníž. přenesená",N142,0)</f>
        <v>0</v>
      </c>
      <c r="BI142" s="112">
        <f>IF(U142="nulová",N142,0)</f>
        <v>0</v>
      </c>
      <c r="BJ142" s="21" t="s">
        <v>82</v>
      </c>
      <c r="BK142" s="112">
        <f>ROUND(L142*K142,2)</f>
        <v>0</v>
      </c>
      <c r="BL142" s="21" t="s">
        <v>154</v>
      </c>
      <c r="BM142" s="21" t="s">
        <v>173</v>
      </c>
    </row>
    <row r="143" spans="2:65" s="1" customFormat="1" ht="16.5" customHeight="1">
      <c r="B143" s="37"/>
      <c r="C143" s="191" t="s">
        <v>174</v>
      </c>
      <c r="D143" s="191" t="s">
        <v>175</v>
      </c>
      <c r="E143" s="192" t="s">
        <v>176</v>
      </c>
      <c r="F143" s="263" t="s">
        <v>177</v>
      </c>
      <c r="G143" s="263"/>
      <c r="H143" s="263"/>
      <c r="I143" s="263"/>
      <c r="J143" s="193" t="s">
        <v>178</v>
      </c>
      <c r="K143" s="194">
        <v>1.7929999999999999</v>
      </c>
      <c r="L143" s="267">
        <v>0</v>
      </c>
      <c r="M143" s="268"/>
      <c r="N143" s="269">
        <f>ROUND(L143*K143,2)</f>
        <v>0</v>
      </c>
      <c r="O143" s="266"/>
      <c r="P143" s="266"/>
      <c r="Q143" s="266"/>
      <c r="R143" s="39"/>
      <c r="T143" s="173" t="s">
        <v>22</v>
      </c>
      <c r="U143" s="46" t="s">
        <v>41</v>
      </c>
      <c r="V143" s="38"/>
      <c r="W143" s="174">
        <f>V143*K143</f>
        <v>0</v>
      </c>
      <c r="X143" s="174">
        <v>1E-3</v>
      </c>
      <c r="Y143" s="174">
        <f>X143*K143</f>
        <v>1.7929999999999999E-3</v>
      </c>
      <c r="Z143" s="174">
        <v>0</v>
      </c>
      <c r="AA143" s="175">
        <f>Z143*K143</f>
        <v>0</v>
      </c>
      <c r="AR143" s="21" t="s">
        <v>179</v>
      </c>
      <c r="AT143" s="21" t="s">
        <v>175</v>
      </c>
      <c r="AU143" s="21" t="s">
        <v>155</v>
      </c>
      <c r="AY143" s="21" t="s">
        <v>149</v>
      </c>
      <c r="BE143" s="112">
        <f>IF(U143="základní",N143,0)</f>
        <v>0</v>
      </c>
      <c r="BF143" s="112">
        <f>IF(U143="snížená",N143,0)</f>
        <v>0</v>
      </c>
      <c r="BG143" s="112">
        <f>IF(U143="zákl. přenesená",N143,0)</f>
        <v>0</v>
      </c>
      <c r="BH143" s="112">
        <f>IF(U143="sníž. přenesená",N143,0)</f>
        <v>0</v>
      </c>
      <c r="BI143" s="112">
        <f>IF(U143="nulová",N143,0)</f>
        <v>0</v>
      </c>
      <c r="BJ143" s="21" t="s">
        <v>82</v>
      </c>
      <c r="BK143" s="112">
        <f>ROUND(L143*K143,2)</f>
        <v>0</v>
      </c>
      <c r="BL143" s="21" t="s">
        <v>154</v>
      </c>
      <c r="BM143" s="21" t="s">
        <v>180</v>
      </c>
    </row>
    <row r="144" spans="2:65" s="11" customFormat="1" ht="16.5" customHeight="1">
      <c r="B144" s="183"/>
      <c r="C144" s="184"/>
      <c r="D144" s="184"/>
      <c r="E144" s="185" t="s">
        <v>22</v>
      </c>
      <c r="F144" s="261" t="s">
        <v>181</v>
      </c>
      <c r="G144" s="262"/>
      <c r="H144" s="262"/>
      <c r="I144" s="262"/>
      <c r="J144" s="184"/>
      <c r="K144" s="186">
        <v>1.7929999999999999</v>
      </c>
      <c r="L144" s="184"/>
      <c r="M144" s="184"/>
      <c r="N144" s="184"/>
      <c r="O144" s="184"/>
      <c r="P144" s="184"/>
      <c r="Q144" s="184"/>
      <c r="R144" s="187"/>
      <c r="T144" s="188"/>
      <c r="U144" s="184"/>
      <c r="V144" s="184"/>
      <c r="W144" s="184"/>
      <c r="X144" s="184"/>
      <c r="Y144" s="184"/>
      <c r="Z144" s="184"/>
      <c r="AA144" s="189"/>
      <c r="AT144" s="190" t="s">
        <v>158</v>
      </c>
      <c r="AU144" s="190" t="s">
        <v>155</v>
      </c>
      <c r="AV144" s="11" t="s">
        <v>85</v>
      </c>
      <c r="AW144" s="11" t="s">
        <v>34</v>
      </c>
      <c r="AX144" s="11" t="s">
        <v>82</v>
      </c>
      <c r="AY144" s="190" t="s">
        <v>149</v>
      </c>
    </row>
    <row r="145" spans="2:65" s="9" customFormat="1" ht="22.35" customHeight="1">
      <c r="B145" s="158"/>
      <c r="C145" s="159"/>
      <c r="D145" s="168" t="s">
        <v>114</v>
      </c>
      <c r="E145" s="168"/>
      <c r="F145" s="168"/>
      <c r="G145" s="168"/>
      <c r="H145" s="168"/>
      <c r="I145" s="168"/>
      <c r="J145" s="168"/>
      <c r="K145" s="168"/>
      <c r="L145" s="168"/>
      <c r="M145" s="168"/>
      <c r="N145" s="274">
        <f>BK145</f>
        <v>0</v>
      </c>
      <c r="O145" s="275"/>
      <c r="P145" s="275"/>
      <c r="Q145" s="275"/>
      <c r="R145" s="161"/>
      <c r="T145" s="162"/>
      <c r="U145" s="159"/>
      <c r="V145" s="159"/>
      <c r="W145" s="163">
        <f>SUM(W146:W167)</f>
        <v>0</v>
      </c>
      <c r="X145" s="159"/>
      <c r="Y145" s="163">
        <f>SUM(Y146:Y167)</f>
        <v>4.7299999999999995</v>
      </c>
      <c r="Z145" s="159"/>
      <c r="AA145" s="164">
        <f>SUM(AA146:AA167)</f>
        <v>0</v>
      </c>
      <c r="AR145" s="165" t="s">
        <v>82</v>
      </c>
      <c r="AT145" s="166" t="s">
        <v>75</v>
      </c>
      <c r="AU145" s="166" t="s">
        <v>85</v>
      </c>
      <c r="AY145" s="165" t="s">
        <v>149</v>
      </c>
      <c r="BK145" s="167">
        <f>SUM(BK146:BK167)</f>
        <v>0</v>
      </c>
    </row>
    <row r="146" spans="2:65" s="1" customFormat="1" ht="25.5" customHeight="1">
      <c r="B146" s="37"/>
      <c r="C146" s="169" t="s">
        <v>182</v>
      </c>
      <c r="D146" s="169" t="s">
        <v>150</v>
      </c>
      <c r="E146" s="170" t="s">
        <v>183</v>
      </c>
      <c r="F146" s="259" t="s">
        <v>184</v>
      </c>
      <c r="G146" s="259"/>
      <c r="H146" s="259"/>
      <c r="I146" s="259"/>
      <c r="J146" s="171" t="s">
        <v>153</v>
      </c>
      <c r="K146" s="172">
        <v>46</v>
      </c>
      <c r="L146" s="264">
        <v>0</v>
      </c>
      <c r="M146" s="265"/>
      <c r="N146" s="266">
        <f>ROUND(L146*K146,2)</f>
        <v>0</v>
      </c>
      <c r="O146" s="266"/>
      <c r="P146" s="266"/>
      <c r="Q146" s="266"/>
      <c r="R146" s="39"/>
      <c r="T146" s="173" t="s">
        <v>22</v>
      </c>
      <c r="U146" s="46" t="s">
        <v>41</v>
      </c>
      <c r="V146" s="38"/>
      <c r="W146" s="174">
        <f>V146*K146</f>
        <v>0</v>
      </c>
      <c r="X146" s="174">
        <v>0</v>
      </c>
      <c r="Y146" s="174">
        <f>X146*K146</f>
        <v>0</v>
      </c>
      <c r="Z146" s="174">
        <v>0</v>
      </c>
      <c r="AA146" s="175">
        <f>Z146*K146</f>
        <v>0</v>
      </c>
      <c r="AR146" s="21" t="s">
        <v>154</v>
      </c>
      <c r="AT146" s="21" t="s">
        <v>150</v>
      </c>
      <c r="AU146" s="21" t="s">
        <v>155</v>
      </c>
      <c r="AY146" s="21" t="s">
        <v>149</v>
      </c>
      <c r="BE146" s="112">
        <f>IF(U146="základní",N146,0)</f>
        <v>0</v>
      </c>
      <c r="BF146" s="112">
        <f>IF(U146="snížená",N146,0)</f>
        <v>0</v>
      </c>
      <c r="BG146" s="112">
        <f>IF(U146="zákl. přenesená",N146,0)</f>
        <v>0</v>
      </c>
      <c r="BH146" s="112">
        <f>IF(U146="sníž. přenesená",N146,0)</f>
        <v>0</v>
      </c>
      <c r="BI146" s="112">
        <f>IF(U146="nulová",N146,0)</f>
        <v>0</v>
      </c>
      <c r="BJ146" s="21" t="s">
        <v>82</v>
      </c>
      <c r="BK146" s="112">
        <f>ROUND(L146*K146,2)</f>
        <v>0</v>
      </c>
      <c r="BL146" s="21" t="s">
        <v>154</v>
      </c>
      <c r="BM146" s="21" t="s">
        <v>185</v>
      </c>
    </row>
    <row r="147" spans="2:65" s="1" customFormat="1" ht="25.5" customHeight="1">
      <c r="B147" s="37"/>
      <c r="C147" s="169" t="s">
        <v>179</v>
      </c>
      <c r="D147" s="169" t="s">
        <v>150</v>
      </c>
      <c r="E147" s="170" t="s">
        <v>186</v>
      </c>
      <c r="F147" s="259" t="s">
        <v>187</v>
      </c>
      <c r="G147" s="259"/>
      <c r="H147" s="259"/>
      <c r="I147" s="259"/>
      <c r="J147" s="171" t="s">
        <v>153</v>
      </c>
      <c r="K147" s="172">
        <v>270.39999999999998</v>
      </c>
      <c r="L147" s="264">
        <v>0</v>
      </c>
      <c r="M147" s="265"/>
      <c r="N147" s="266">
        <f>ROUND(L147*K147,2)</f>
        <v>0</v>
      </c>
      <c r="O147" s="266"/>
      <c r="P147" s="266"/>
      <c r="Q147" s="266"/>
      <c r="R147" s="39"/>
      <c r="T147" s="173" t="s">
        <v>22</v>
      </c>
      <c r="U147" s="46" t="s">
        <v>41</v>
      </c>
      <c r="V147" s="38"/>
      <c r="W147" s="174">
        <f>V147*K147</f>
        <v>0</v>
      </c>
      <c r="X147" s="174">
        <v>0</v>
      </c>
      <c r="Y147" s="174">
        <f>X147*K147</f>
        <v>0</v>
      </c>
      <c r="Z147" s="174">
        <v>0</v>
      </c>
      <c r="AA147" s="175">
        <f>Z147*K147</f>
        <v>0</v>
      </c>
      <c r="AR147" s="21" t="s">
        <v>154</v>
      </c>
      <c r="AT147" s="21" t="s">
        <v>150</v>
      </c>
      <c r="AU147" s="21" t="s">
        <v>155</v>
      </c>
      <c r="AY147" s="21" t="s">
        <v>149</v>
      </c>
      <c r="BE147" s="112">
        <f>IF(U147="základní",N147,0)</f>
        <v>0</v>
      </c>
      <c r="BF147" s="112">
        <f>IF(U147="snížená",N147,0)</f>
        <v>0</v>
      </c>
      <c r="BG147" s="112">
        <f>IF(U147="zákl. přenesená",N147,0)</f>
        <v>0</v>
      </c>
      <c r="BH147" s="112">
        <f>IF(U147="sníž. přenesená",N147,0)</f>
        <v>0</v>
      </c>
      <c r="BI147" s="112">
        <f>IF(U147="nulová",N147,0)</f>
        <v>0</v>
      </c>
      <c r="BJ147" s="21" t="s">
        <v>82</v>
      </c>
      <c r="BK147" s="112">
        <f>ROUND(L147*K147,2)</f>
        <v>0</v>
      </c>
      <c r="BL147" s="21" t="s">
        <v>154</v>
      </c>
      <c r="BM147" s="21" t="s">
        <v>188</v>
      </c>
    </row>
    <row r="148" spans="2:65" s="11" customFormat="1" ht="16.5" customHeight="1">
      <c r="B148" s="183"/>
      <c r="C148" s="184"/>
      <c r="D148" s="184"/>
      <c r="E148" s="185" t="s">
        <v>22</v>
      </c>
      <c r="F148" s="261" t="s">
        <v>189</v>
      </c>
      <c r="G148" s="262"/>
      <c r="H148" s="262"/>
      <c r="I148" s="262"/>
      <c r="J148" s="184"/>
      <c r="K148" s="186">
        <v>270.39999999999998</v>
      </c>
      <c r="L148" s="184"/>
      <c r="M148" s="184"/>
      <c r="N148" s="184"/>
      <c r="O148" s="184"/>
      <c r="P148" s="184"/>
      <c r="Q148" s="184"/>
      <c r="R148" s="187"/>
      <c r="T148" s="188"/>
      <c r="U148" s="184"/>
      <c r="V148" s="184"/>
      <c r="W148" s="184"/>
      <c r="X148" s="184"/>
      <c r="Y148" s="184"/>
      <c r="Z148" s="184"/>
      <c r="AA148" s="189"/>
      <c r="AT148" s="190" t="s">
        <v>158</v>
      </c>
      <c r="AU148" s="190" t="s">
        <v>155</v>
      </c>
      <c r="AV148" s="11" t="s">
        <v>85</v>
      </c>
      <c r="AW148" s="11" t="s">
        <v>34</v>
      </c>
      <c r="AX148" s="11" t="s">
        <v>82</v>
      </c>
      <c r="AY148" s="190" t="s">
        <v>149</v>
      </c>
    </row>
    <row r="149" spans="2:65" s="1" customFormat="1" ht="25.5" customHeight="1">
      <c r="B149" s="37"/>
      <c r="C149" s="169" t="s">
        <v>190</v>
      </c>
      <c r="D149" s="169" t="s">
        <v>150</v>
      </c>
      <c r="E149" s="170" t="s">
        <v>191</v>
      </c>
      <c r="F149" s="259" t="s">
        <v>192</v>
      </c>
      <c r="G149" s="259"/>
      <c r="H149" s="259"/>
      <c r="I149" s="259"/>
      <c r="J149" s="171" t="s">
        <v>153</v>
      </c>
      <c r="K149" s="172">
        <v>253.56</v>
      </c>
      <c r="L149" s="264">
        <v>0</v>
      </c>
      <c r="M149" s="265"/>
      <c r="N149" s="266">
        <f>ROUND(L149*K149,2)</f>
        <v>0</v>
      </c>
      <c r="O149" s="266"/>
      <c r="P149" s="266"/>
      <c r="Q149" s="266"/>
      <c r="R149" s="39"/>
      <c r="T149" s="173" t="s">
        <v>22</v>
      </c>
      <c r="U149" s="46" t="s">
        <v>41</v>
      </c>
      <c r="V149" s="38"/>
      <c r="W149" s="174">
        <f>V149*K149</f>
        <v>0</v>
      </c>
      <c r="X149" s="174">
        <v>0</v>
      </c>
      <c r="Y149" s="174">
        <f>X149*K149</f>
        <v>0</v>
      </c>
      <c r="Z149" s="174">
        <v>0</v>
      </c>
      <c r="AA149" s="175">
        <f>Z149*K149</f>
        <v>0</v>
      </c>
      <c r="AR149" s="21" t="s">
        <v>154</v>
      </c>
      <c r="AT149" s="21" t="s">
        <v>150</v>
      </c>
      <c r="AU149" s="21" t="s">
        <v>155</v>
      </c>
      <c r="AY149" s="21" t="s">
        <v>149</v>
      </c>
      <c r="BE149" s="112">
        <f>IF(U149="základní",N149,0)</f>
        <v>0</v>
      </c>
      <c r="BF149" s="112">
        <f>IF(U149="snížená",N149,0)</f>
        <v>0</v>
      </c>
      <c r="BG149" s="112">
        <f>IF(U149="zákl. přenesená",N149,0)</f>
        <v>0</v>
      </c>
      <c r="BH149" s="112">
        <f>IF(U149="sníž. přenesená",N149,0)</f>
        <v>0</v>
      </c>
      <c r="BI149" s="112">
        <f>IF(U149="nulová",N149,0)</f>
        <v>0</v>
      </c>
      <c r="BJ149" s="21" t="s">
        <v>82</v>
      </c>
      <c r="BK149" s="112">
        <f>ROUND(L149*K149,2)</f>
        <v>0</v>
      </c>
      <c r="BL149" s="21" t="s">
        <v>154</v>
      </c>
      <c r="BM149" s="21" t="s">
        <v>193</v>
      </c>
    </row>
    <row r="150" spans="2:65" s="11" customFormat="1" ht="16.5" customHeight="1">
      <c r="B150" s="183"/>
      <c r="C150" s="184"/>
      <c r="D150" s="184"/>
      <c r="E150" s="185" t="s">
        <v>22</v>
      </c>
      <c r="F150" s="261" t="s">
        <v>194</v>
      </c>
      <c r="G150" s="262"/>
      <c r="H150" s="262"/>
      <c r="I150" s="262"/>
      <c r="J150" s="184"/>
      <c r="K150" s="186">
        <v>253.56</v>
      </c>
      <c r="L150" s="184"/>
      <c r="M150" s="184"/>
      <c r="N150" s="184"/>
      <c r="O150" s="184"/>
      <c r="P150" s="184"/>
      <c r="Q150" s="184"/>
      <c r="R150" s="187"/>
      <c r="T150" s="188"/>
      <c r="U150" s="184"/>
      <c r="V150" s="184"/>
      <c r="W150" s="184"/>
      <c r="X150" s="184"/>
      <c r="Y150" s="184"/>
      <c r="Z150" s="184"/>
      <c r="AA150" s="189"/>
      <c r="AT150" s="190" t="s">
        <v>158</v>
      </c>
      <c r="AU150" s="190" t="s">
        <v>155</v>
      </c>
      <c r="AV150" s="11" t="s">
        <v>85</v>
      </c>
      <c r="AW150" s="11" t="s">
        <v>34</v>
      </c>
      <c r="AX150" s="11" t="s">
        <v>82</v>
      </c>
      <c r="AY150" s="190" t="s">
        <v>149</v>
      </c>
    </row>
    <row r="151" spans="2:65" s="1" customFormat="1" ht="38.25" customHeight="1">
      <c r="B151" s="37"/>
      <c r="C151" s="169" t="s">
        <v>195</v>
      </c>
      <c r="D151" s="169" t="s">
        <v>150</v>
      </c>
      <c r="E151" s="170" t="s">
        <v>196</v>
      </c>
      <c r="F151" s="259" t="s">
        <v>197</v>
      </c>
      <c r="G151" s="259"/>
      <c r="H151" s="259"/>
      <c r="I151" s="259"/>
      <c r="J151" s="171" t="s">
        <v>153</v>
      </c>
      <c r="K151" s="172">
        <v>1014.24</v>
      </c>
      <c r="L151" s="264">
        <v>0</v>
      </c>
      <c r="M151" s="265"/>
      <c r="N151" s="266">
        <f>ROUND(L151*K151,2)</f>
        <v>0</v>
      </c>
      <c r="O151" s="266"/>
      <c r="P151" s="266"/>
      <c r="Q151" s="266"/>
      <c r="R151" s="39"/>
      <c r="T151" s="173" t="s">
        <v>22</v>
      </c>
      <c r="U151" s="46" t="s">
        <v>41</v>
      </c>
      <c r="V151" s="38"/>
      <c r="W151" s="174">
        <f>V151*K151</f>
        <v>0</v>
      </c>
      <c r="X151" s="174">
        <v>0</v>
      </c>
      <c r="Y151" s="174">
        <f>X151*K151</f>
        <v>0</v>
      </c>
      <c r="Z151" s="174">
        <v>0</v>
      </c>
      <c r="AA151" s="175">
        <f>Z151*K151</f>
        <v>0</v>
      </c>
      <c r="AR151" s="21" t="s">
        <v>154</v>
      </c>
      <c r="AT151" s="21" t="s">
        <v>150</v>
      </c>
      <c r="AU151" s="21" t="s">
        <v>155</v>
      </c>
      <c r="AY151" s="21" t="s">
        <v>149</v>
      </c>
      <c r="BE151" s="112">
        <f>IF(U151="základní",N151,0)</f>
        <v>0</v>
      </c>
      <c r="BF151" s="112">
        <f>IF(U151="snížená",N151,0)</f>
        <v>0</v>
      </c>
      <c r="BG151" s="112">
        <f>IF(U151="zákl. přenesená",N151,0)</f>
        <v>0</v>
      </c>
      <c r="BH151" s="112">
        <f>IF(U151="sníž. přenesená",N151,0)</f>
        <v>0</v>
      </c>
      <c r="BI151" s="112">
        <f>IF(U151="nulová",N151,0)</f>
        <v>0</v>
      </c>
      <c r="BJ151" s="21" t="s">
        <v>82</v>
      </c>
      <c r="BK151" s="112">
        <f>ROUND(L151*K151,2)</f>
        <v>0</v>
      </c>
      <c r="BL151" s="21" t="s">
        <v>154</v>
      </c>
      <c r="BM151" s="21" t="s">
        <v>198</v>
      </c>
    </row>
    <row r="152" spans="2:65" s="11" customFormat="1" ht="16.5" customHeight="1">
      <c r="B152" s="183"/>
      <c r="C152" s="184"/>
      <c r="D152" s="184"/>
      <c r="E152" s="185" t="s">
        <v>22</v>
      </c>
      <c r="F152" s="261" t="s">
        <v>199</v>
      </c>
      <c r="G152" s="262"/>
      <c r="H152" s="262"/>
      <c r="I152" s="262"/>
      <c r="J152" s="184"/>
      <c r="K152" s="186">
        <v>1014.24</v>
      </c>
      <c r="L152" s="184"/>
      <c r="M152" s="184"/>
      <c r="N152" s="184"/>
      <c r="O152" s="184"/>
      <c r="P152" s="184"/>
      <c r="Q152" s="184"/>
      <c r="R152" s="187"/>
      <c r="T152" s="188"/>
      <c r="U152" s="184"/>
      <c r="V152" s="184"/>
      <c r="W152" s="184"/>
      <c r="X152" s="184"/>
      <c r="Y152" s="184"/>
      <c r="Z152" s="184"/>
      <c r="AA152" s="189"/>
      <c r="AT152" s="190" t="s">
        <v>158</v>
      </c>
      <c r="AU152" s="190" t="s">
        <v>155</v>
      </c>
      <c r="AV152" s="11" t="s">
        <v>85</v>
      </c>
      <c r="AW152" s="11" t="s">
        <v>34</v>
      </c>
      <c r="AX152" s="11" t="s">
        <v>82</v>
      </c>
      <c r="AY152" s="190" t="s">
        <v>149</v>
      </c>
    </row>
    <row r="153" spans="2:65" s="1" customFormat="1" ht="16.5" customHeight="1">
      <c r="B153" s="37"/>
      <c r="C153" s="169" t="s">
        <v>200</v>
      </c>
      <c r="D153" s="169" t="s">
        <v>150</v>
      </c>
      <c r="E153" s="170" t="s">
        <v>201</v>
      </c>
      <c r="F153" s="259" t="s">
        <v>202</v>
      </c>
      <c r="G153" s="259"/>
      <c r="H153" s="259"/>
      <c r="I153" s="259"/>
      <c r="J153" s="171" t="s">
        <v>153</v>
      </c>
      <c r="K153" s="172">
        <v>253.56</v>
      </c>
      <c r="L153" s="264">
        <v>0</v>
      </c>
      <c r="M153" s="265"/>
      <c r="N153" s="266">
        <f>ROUND(L153*K153,2)</f>
        <v>0</v>
      </c>
      <c r="O153" s="266"/>
      <c r="P153" s="266"/>
      <c r="Q153" s="266"/>
      <c r="R153" s="39"/>
      <c r="T153" s="173" t="s">
        <v>22</v>
      </c>
      <c r="U153" s="46" t="s">
        <v>41</v>
      </c>
      <c r="V153" s="38"/>
      <c r="W153" s="174">
        <f>V153*K153</f>
        <v>0</v>
      </c>
      <c r="X153" s="174">
        <v>0</v>
      </c>
      <c r="Y153" s="174">
        <f>X153*K153</f>
        <v>0</v>
      </c>
      <c r="Z153" s="174">
        <v>0</v>
      </c>
      <c r="AA153" s="175">
        <f>Z153*K153</f>
        <v>0</v>
      </c>
      <c r="AR153" s="21" t="s">
        <v>154</v>
      </c>
      <c r="AT153" s="21" t="s">
        <v>150</v>
      </c>
      <c r="AU153" s="21" t="s">
        <v>155</v>
      </c>
      <c r="AY153" s="21" t="s">
        <v>149</v>
      </c>
      <c r="BE153" s="112">
        <f>IF(U153="základní",N153,0)</f>
        <v>0</v>
      </c>
      <c r="BF153" s="112">
        <f>IF(U153="snížená",N153,0)</f>
        <v>0</v>
      </c>
      <c r="BG153" s="112">
        <f>IF(U153="zákl. přenesená",N153,0)</f>
        <v>0</v>
      </c>
      <c r="BH153" s="112">
        <f>IF(U153="sníž. přenesená",N153,0)</f>
        <v>0</v>
      </c>
      <c r="BI153" s="112">
        <f>IF(U153="nulová",N153,0)</f>
        <v>0</v>
      </c>
      <c r="BJ153" s="21" t="s">
        <v>82</v>
      </c>
      <c r="BK153" s="112">
        <f>ROUND(L153*K153,2)</f>
        <v>0</v>
      </c>
      <c r="BL153" s="21" t="s">
        <v>154</v>
      </c>
      <c r="BM153" s="21" t="s">
        <v>203</v>
      </c>
    </row>
    <row r="154" spans="2:65" s="1" customFormat="1" ht="25.5" customHeight="1">
      <c r="B154" s="37"/>
      <c r="C154" s="169" t="s">
        <v>204</v>
      </c>
      <c r="D154" s="169" t="s">
        <v>150</v>
      </c>
      <c r="E154" s="170" t="s">
        <v>205</v>
      </c>
      <c r="F154" s="259" t="s">
        <v>206</v>
      </c>
      <c r="G154" s="259"/>
      <c r="H154" s="259"/>
      <c r="I154" s="259"/>
      <c r="J154" s="171" t="s">
        <v>207</v>
      </c>
      <c r="K154" s="172">
        <v>431.05200000000002</v>
      </c>
      <c r="L154" s="264">
        <v>0</v>
      </c>
      <c r="M154" s="265"/>
      <c r="N154" s="266">
        <f>ROUND(L154*K154,2)</f>
        <v>0</v>
      </c>
      <c r="O154" s="266"/>
      <c r="P154" s="266"/>
      <c r="Q154" s="266"/>
      <c r="R154" s="39"/>
      <c r="T154" s="173" t="s">
        <v>22</v>
      </c>
      <c r="U154" s="46" t="s">
        <v>41</v>
      </c>
      <c r="V154" s="38"/>
      <c r="W154" s="174">
        <f>V154*K154</f>
        <v>0</v>
      </c>
      <c r="X154" s="174">
        <v>0</v>
      </c>
      <c r="Y154" s="174">
        <f>X154*K154</f>
        <v>0</v>
      </c>
      <c r="Z154" s="174">
        <v>0</v>
      </c>
      <c r="AA154" s="175">
        <f>Z154*K154</f>
        <v>0</v>
      </c>
      <c r="AR154" s="21" t="s">
        <v>154</v>
      </c>
      <c r="AT154" s="21" t="s">
        <v>150</v>
      </c>
      <c r="AU154" s="21" t="s">
        <v>155</v>
      </c>
      <c r="AY154" s="21" t="s">
        <v>149</v>
      </c>
      <c r="BE154" s="112">
        <f>IF(U154="základní",N154,0)</f>
        <v>0</v>
      </c>
      <c r="BF154" s="112">
        <f>IF(U154="snížená",N154,0)</f>
        <v>0</v>
      </c>
      <c r="BG154" s="112">
        <f>IF(U154="zákl. přenesená",N154,0)</f>
        <v>0</v>
      </c>
      <c r="BH154" s="112">
        <f>IF(U154="sníž. přenesená",N154,0)</f>
        <v>0</v>
      </c>
      <c r="BI154" s="112">
        <f>IF(U154="nulová",N154,0)</f>
        <v>0</v>
      </c>
      <c r="BJ154" s="21" t="s">
        <v>82</v>
      </c>
      <c r="BK154" s="112">
        <f>ROUND(L154*K154,2)</f>
        <v>0</v>
      </c>
      <c r="BL154" s="21" t="s">
        <v>154</v>
      </c>
      <c r="BM154" s="21" t="s">
        <v>208</v>
      </c>
    </row>
    <row r="155" spans="2:65" s="11" customFormat="1" ht="16.5" customHeight="1">
      <c r="B155" s="183"/>
      <c r="C155" s="184"/>
      <c r="D155" s="184"/>
      <c r="E155" s="185" t="s">
        <v>22</v>
      </c>
      <c r="F155" s="261" t="s">
        <v>209</v>
      </c>
      <c r="G155" s="262"/>
      <c r="H155" s="262"/>
      <c r="I155" s="262"/>
      <c r="J155" s="184"/>
      <c r="K155" s="186">
        <v>431.05200000000002</v>
      </c>
      <c r="L155" s="184"/>
      <c r="M155" s="184"/>
      <c r="N155" s="184"/>
      <c r="O155" s="184"/>
      <c r="P155" s="184"/>
      <c r="Q155" s="184"/>
      <c r="R155" s="187"/>
      <c r="T155" s="188"/>
      <c r="U155" s="184"/>
      <c r="V155" s="184"/>
      <c r="W155" s="184"/>
      <c r="X155" s="184"/>
      <c r="Y155" s="184"/>
      <c r="Z155" s="184"/>
      <c r="AA155" s="189"/>
      <c r="AT155" s="190" t="s">
        <v>158</v>
      </c>
      <c r="AU155" s="190" t="s">
        <v>155</v>
      </c>
      <c r="AV155" s="11" t="s">
        <v>85</v>
      </c>
      <c r="AW155" s="11" t="s">
        <v>34</v>
      </c>
      <c r="AX155" s="11" t="s">
        <v>82</v>
      </c>
      <c r="AY155" s="190" t="s">
        <v>149</v>
      </c>
    </row>
    <row r="156" spans="2:65" s="1" customFormat="1" ht="16.5" customHeight="1">
      <c r="B156" s="37"/>
      <c r="C156" s="169" t="s">
        <v>210</v>
      </c>
      <c r="D156" s="169" t="s">
        <v>150</v>
      </c>
      <c r="E156" s="170" t="s">
        <v>211</v>
      </c>
      <c r="F156" s="259" t="s">
        <v>212</v>
      </c>
      <c r="G156" s="259"/>
      <c r="H156" s="259"/>
      <c r="I156" s="259"/>
      <c r="J156" s="171" t="s">
        <v>153</v>
      </c>
      <c r="K156" s="172">
        <v>16.84</v>
      </c>
      <c r="L156" s="264">
        <v>0</v>
      </c>
      <c r="M156" s="265"/>
      <c r="N156" s="266">
        <f>ROUND(L156*K156,2)</f>
        <v>0</v>
      </c>
      <c r="O156" s="266"/>
      <c r="P156" s="266"/>
      <c r="Q156" s="266"/>
      <c r="R156" s="39"/>
      <c r="T156" s="173" t="s">
        <v>22</v>
      </c>
      <c r="U156" s="46" t="s">
        <v>41</v>
      </c>
      <c r="V156" s="38"/>
      <c r="W156" s="174">
        <f>V156*K156</f>
        <v>0</v>
      </c>
      <c r="X156" s="174">
        <v>0</v>
      </c>
      <c r="Y156" s="174">
        <f>X156*K156</f>
        <v>0</v>
      </c>
      <c r="Z156" s="174">
        <v>0</v>
      </c>
      <c r="AA156" s="175">
        <f>Z156*K156</f>
        <v>0</v>
      </c>
      <c r="AR156" s="21" t="s">
        <v>154</v>
      </c>
      <c r="AT156" s="21" t="s">
        <v>150</v>
      </c>
      <c r="AU156" s="21" t="s">
        <v>155</v>
      </c>
      <c r="AY156" s="21" t="s">
        <v>149</v>
      </c>
      <c r="BE156" s="112">
        <f>IF(U156="základní",N156,0)</f>
        <v>0</v>
      </c>
      <c r="BF156" s="112">
        <f>IF(U156="snížená",N156,0)</f>
        <v>0</v>
      </c>
      <c r="BG156" s="112">
        <f>IF(U156="zákl. přenesená",N156,0)</f>
        <v>0</v>
      </c>
      <c r="BH156" s="112">
        <f>IF(U156="sníž. přenesená",N156,0)</f>
        <v>0</v>
      </c>
      <c r="BI156" s="112">
        <f>IF(U156="nulová",N156,0)</f>
        <v>0</v>
      </c>
      <c r="BJ156" s="21" t="s">
        <v>82</v>
      </c>
      <c r="BK156" s="112">
        <f>ROUND(L156*K156,2)</f>
        <v>0</v>
      </c>
      <c r="BL156" s="21" t="s">
        <v>154</v>
      </c>
      <c r="BM156" s="21" t="s">
        <v>213</v>
      </c>
    </row>
    <row r="157" spans="2:65" s="1" customFormat="1" ht="25.5" customHeight="1">
      <c r="B157" s="37"/>
      <c r="C157" s="169" t="s">
        <v>214</v>
      </c>
      <c r="D157" s="169" t="s">
        <v>150</v>
      </c>
      <c r="E157" s="170" t="s">
        <v>215</v>
      </c>
      <c r="F157" s="259" t="s">
        <v>216</v>
      </c>
      <c r="G157" s="259"/>
      <c r="H157" s="259"/>
      <c r="I157" s="259"/>
      <c r="J157" s="171" t="s">
        <v>153</v>
      </c>
      <c r="K157" s="172">
        <v>2.2599999999999998</v>
      </c>
      <c r="L157" s="264">
        <v>0</v>
      </c>
      <c r="M157" s="265"/>
      <c r="N157" s="266">
        <f>ROUND(L157*K157,2)</f>
        <v>0</v>
      </c>
      <c r="O157" s="266"/>
      <c r="P157" s="266"/>
      <c r="Q157" s="266"/>
      <c r="R157" s="39"/>
      <c r="T157" s="173" t="s">
        <v>22</v>
      </c>
      <c r="U157" s="46" t="s">
        <v>41</v>
      </c>
      <c r="V157" s="38"/>
      <c r="W157" s="174">
        <f>V157*K157</f>
        <v>0</v>
      </c>
      <c r="X157" s="174">
        <v>0</v>
      </c>
      <c r="Y157" s="174">
        <f>X157*K157</f>
        <v>0</v>
      </c>
      <c r="Z157" s="174">
        <v>0</v>
      </c>
      <c r="AA157" s="175">
        <f>Z157*K157</f>
        <v>0</v>
      </c>
      <c r="AR157" s="21" t="s">
        <v>154</v>
      </c>
      <c r="AT157" s="21" t="s">
        <v>150</v>
      </c>
      <c r="AU157" s="21" t="s">
        <v>155</v>
      </c>
      <c r="AY157" s="21" t="s">
        <v>149</v>
      </c>
      <c r="BE157" s="112">
        <f>IF(U157="základní",N157,0)</f>
        <v>0</v>
      </c>
      <c r="BF157" s="112">
        <f>IF(U157="snížená",N157,0)</f>
        <v>0</v>
      </c>
      <c r="BG157" s="112">
        <f>IF(U157="zákl. přenesená",N157,0)</f>
        <v>0</v>
      </c>
      <c r="BH157" s="112">
        <f>IF(U157="sníž. přenesená",N157,0)</f>
        <v>0</v>
      </c>
      <c r="BI157" s="112">
        <f>IF(U157="nulová",N157,0)</f>
        <v>0</v>
      </c>
      <c r="BJ157" s="21" t="s">
        <v>82</v>
      </c>
      <c r="BK157" s="112">
        <f>ROUND(L157*K157,2)</f>
        <v>0</v>
      </c>
      <c r="BL157" s="21" t="s">
        <v>154</v>
      </c>
      <c r="BM157" s="21" t="s">
        <v>217</v>
      </c>
    </row>
    <row r="158" spans="2:65" s="10" customFormat="1" ht="16.5" customHeight="1">
      <c r="B158" s="176"/>
      <c r="C158" s="177"/>
      <c r="D158" s="177"/>
      <c r="E158" s="178" t="s">
        <v>22</v>
      </c>
      <c r="F158" s="257" t="s">
        <v>218</v>
      </c>
      <c r="G158" s="258"/>
      <c r="H158" s="258"/>
      <c r="I158" s="258"/>
      <c r="J158" s="177"/>
      <c r="K158" s="178" t="s">
        <v>22</v>
      </c>
      <c r="L158" s="177"/>
      <c r="M158" s="177"/>
      <c r="N158" s="177"/>
      <c r="O158" s="177"/>
      <c r="P158" s="177"/>
      <c r="Q158" s="177"/>
      <c r="R158" s="179"/>
      <c r="T158" s="180"/>
      <c r="U158" s="177"/>
      <c r="V158" s="177"/>
      <c r="W158" s="177"/>
      <c r="X158" s="177"/>
      <c r="Y158" s="177"/>
      <c r="Z158" s="177"/>
      <c r="AA158" s="181"/>
      <c r="AT158" s="182" t="s">
        <v>158</v>
      </c>
      <c r="AU158" s="182" t="s">
        <v>155</v>
      </c>
      <c r="AV158" s="10" t="s">
        <v>82</v>
      </c>
      <c r="AW158" s="10" t="s">
        <v>34</v>
      </c>
      <c r="AX158" s="10" t="s">
        <v>76</v>
      </c>
      <c r="AY158" s="182" t="s">
        <v>149</v>
      </c>
    </row>
    <row r="159" spans="2:65" s="11" customFormat="1" ht="16.5" customHeight="1">
      <c r="B159" s="183"/>
      <c r="C159" s="184"/>
      <c r="D159" s="184"/>
      <c r="E159" s="185" t="s">
        <v>22</v>
      </c>
      <c r="F159" s="255" t="s">
        <v>219</v>
      </c>
      <c r="G159" s="256"/>
      <c r="H159" s="256"/>
      <c r="I159" s="256"/>
      <c r="J159" s="184"/>
      <c r="K159" s="186">
        <v>2.2599999999999998</v>
      </c>
      <c r="L159" s="184"/>
      <c r="M159" s="184"/>
      <c r="N159" s="184"/>
      <c r="O159" s="184"/>
      <c r="P159" s="184"/>
      <c r="Q159" s="184"/>
      <c r="R159" s="187"/>
      <c r="T159" s="188"/>
      <c r="U159" s="184"/>
      <c r="V159" s="184"/>
      <c r="W159" s="184"/>
      <c r="X159" s="184"/>
      <c r="Y159" s="184"/>
      <c r="Z159" s="184"/>
      <c r="AA159" s="189"/>
      <c r="AT159" s="190" t="s">
        <v>158</v>
      </c>
      <c r="AU159" s="190" t="s">
        <v>155</v>
      </c>
      <c r="AV159" s="11" t="s">
        <v>85</v>
      </c>
      <c r="AW159" s="11" t="s">
        <v>34</v>
      </c>
      <c r="AX159" s="11" t="s">
        <v>82</v>
      </c>
      <c r="AY159" s="190" t="s">
        <v>149</v>
      </c>
    </row>
    <row r="160" spans="2:65" s="1" customFormat="1" ht="16.5" customHeight="1">
      <c r="B160" s="37"/>
      <c r="C160" s="191" t="s">
        <v>11</v>
      </c>
      <c r="D160" s="191" t="s">
        <v>175</v>
      </c>
      <c r="E160" s="192" t="s">
        <v>220</v>
      </c>
      <c r="F160" s="263" t="s">
        <v>221</v>
      </c>
      <c r="G160" s="263"/>
      <c r="H160" s="263"/>
      <c r="I160" s="263"/>
      <c r="J160" s="193" t="s">
        <v>207</v>
      </c>
      <c r="K160" s="194">
        <v>4.2939999999999996</v>
      </c>
      <c r="L160" s="267">
        <v>0</v>
      </c>
      <c r="M160" s="268"/>
      <c r="N160" s="269">
        <f>ROUND(L160*K160,2)</f>
        <v>0</v>
      </c>
      <c r="O160" s="266"/>
      <c r="P160" s="266"/>
      <c r="Q160" s="266"/>
      <c r="R160" s="39"/>
      <c r="T160" s="173" t="s">
        <v>22</v>
      </c>
      <c r="U160" s="46" t="s">
        <v>41</v>
      </c>
      <c r="V160" s="38"/>
      <c r="W160" s="174">
        <f>V160*K160</f>
        <v>0</v>
      </c>
      <c r="X160" s="174">
        <v>1</v>
      </c>
      <c r="Y160" s="174">
        <f>X160*K160</f>
        <v>4.2939999999999996</v>
      </c>
      <c r="Z160" s="174">
        <v>0</v>
      </c>
      <c r="AA160" s="175">
        <f>Z160*K160</f>
        <v>0</v>
      </c>
      <c r="AR160" s="21" t="s">
        <v>179</v>
      </c>
      <c r="AT160" s="21" t="s">
        <v>175</v>
      </c>
      <c r="AU160" s="21" t="s">
        <v>155</v>
      </c>
      <c r="AY160" s="21" t="s">
        <v>149</v>
      </c>
      <c r="BE160" s="112">
        <f>IF(U160="základní",N160,0)</f>
        <v>0</v>
      </c>
      <c r="BF160" s="112">
        <f>IF(U160="snížená",N160,0)</f>
        <v>0</v>
      </c>
      <c r="BG160" s="112">
        <f>IF(U160="zákl. přenesená",N160,0)</f>
        <v>0</v>
      </c>
      <c r="BH160" s="112">
        <f>IF(U160="sníž. přenesená",N160,0)</f>
        <v>0</v>
      </c>
      <c r="BI160" s="112">
        <f>IF(U160="nulová",N160,0)</f>
        <v>0</v>
      </c>
      <c r="BJ160" s="21" t="s">
        <v>82</v>
      </c>
      <c r="BK160" s="112">
        <f>ROUND(L160*K160,2)</f>
        <v>0</v>
      </c>
      <c r="BL160" s="21" t="s">
        <v>154</v>
      </c>
      <c r="BM160" s="21" t="s">
        <v>222</v>
      </c>
    </row>
    <row r="161" spans="2:65" s="10" customFormat="1" ht="16.5" customHeight="1">
      <c r="B161" s="176"/>
      <c r="C161" s="177"/>
      <c r="D161" s="177"/>
      <c r="E161" s="178" t="s">
        <v>22</v>
      </c>
      <c r="F161" s="257" t="s">
        <v>218</v>
      </c>
      <c r="G161" s="258"/>
      <c r="H161" s="258"/>
      <c r="I161" s="258"/>
      <c r="J161" s="177"/>
      <c r="K161" s="178" t="s">
        <v>22</v>
      </c>
      <c r="L161" s="177"/>
      <c r="M161" s="177"/>
      <c r="N161" s="177"/>
      <c r="O161" s="177"/>
      <c r="P161" s="177"/>
      <c r="Q161" s="177"/>
      <c r="R161" s="179"/>
      <c r="T161" s="180"/>
      <c r="U161" s="177"/>
      <c r="V161" s="177"/>
      <c r="W161" s="177"/>
      <c r="X161" s="177"/>
      <c r="Y161" s="177"/>
      <c r="Z161" s="177"/>
      <c r="AA161" s="181"/>
      <c r="AT161" s="182" t="s">
        <v>158</v>
      </c>
      <c r="AU161" s="182" t="s">
        <v>155</v>
      </c>
      <c r="AV161" s="10" t="s">
        <v>82</v>
      </c>
      <c r="AW161" s="10" t="s">
        <v>34</v>
      </c>
      <c r="AX161" s="10" t="s">
        <v>76</v>
      </c>
      <c r="AY161" s="182" t="s">
        <v>149</v>
      </c>
    </row>
    <row r="162" spans="2:65" s="11" customFormat="1" ht="16.5" customHeight="1">
      <c r="B162" s="183"/>
      <c r="C162" s="184"/>
      <c r="D162" s="184"/>
      <c r="E162" s="185" t="s">
        <v>22</v>
      </c>
      <c r="F162" s="255" t="s">
        <v>223</v>
      </c>
      <c r="G162" s="256"/>
      <c r="H162" s="256"/>
      <c r="I162" s="256"/>
      <c r="J162" s="184"/>
      <c r="K162" s="186">
        <v>4.2939999999999996</v>
      </c>
      <c r="L162" s="184"/>
      <c r="M162" s="184"/>
      <c r="N162" s="184"/>
      <c r="O162" s="184"/>
      <c r="P162" s="184"/>
      <c r="Q162" s="184"/>
      <c r="R162" s="187"/>
      <c r="T162" s="188"/>
      <c r="U162" s="184"/>
      <c r="V162" s="184"/>
      <c r="W162" s="184"/>
      <c r="X162" s="184"/>
      <c r="Y162" s="184"/>
      <c r="Z162" s="184"/>
      <c r="AA162" s="189"/>
      <c r="AT162" s="190" t="s">
        <v>158</v>
      </c>
      <c r="AU162" s="190" t="s">
        <v>155</v>
      </c>
      <c r="AV162" s="11" t="s">
        <v>85</v>
      </c>
      <c r="AW162" s="11" t="s">
        <v>34</v>
      </c>
      <c r="AX162" s="11" t="s">
        <v>82</v>
      </c>
      <c r="AY162" s="190" t="s">
        <v>149</v>
      </c>
    </row>
    <row r="163" spans="2:65" s="1" customFormat="1" ht="25.5" customHeight="1">
      <c r="B163" s="37"/>
      <c r="C163" s="169" t="s">
        <v>224</v>
      </c>
      <c r="D163" s="169" t="s">
        <v>150</v>
      </c>
      <c r="E163" s="170" t="s">
        <v>225</v>
      </c>
      <c r="F163" s="259" t="s">
        <v>226</v>
      </c>
      <c r="G163" s="259"/>
      <c r="H163" s="259"/>
      <c r="I163" s="259"/>
      <c r="J163" s="171" t="s">
        <v>153</v>
      </c>
      <c r="K163" s="172">
        <v>0.218</v>
      </c>
      <c r="L163" s="264">
        <v>0</v>
      </c>
      <c r="M163" s="265"/>
      <c r="N163" s="266">
        <f>ROUND(L163*K163,2)</f>
        <v>0</v>
      </c>
      <c r="O163" s="266"/>
      <c r="P163" s="266"/>
      <c r="Q163" s="266"/>
      <c r="R163" s="39"/>
      <c r="T163" s="173" t="s">
        <v>22</v>
      </c>
      <c r="U163" s="46" t="s">
        <v>41</v>
      </c>
      <c r="V163" s="38"/>
      <c r="W163" s="174">
        <f>V163*K163</f>
        <v>0</v>
      </c>
      <c r="X163" s="174">
        <v>0</v>
      </c>
      <c r="Y163" s="174">
        <f>X163*K163</f>
        <v>0</v>
      </c>
      <c r="Z163" s="174">
        <v>0</v>
      </c>
      <c r="AA163" s="175">
        <f>Z163*K163</f>
        <v>0</v>
      </c>
      <c r="AR163" s="21" t="s">
        <v>154</v>
      </c>
      <c r="AT163" s="21" t="s">
        <v>150</v>
      </c>
      <c r="AU163" s="21" t="s">
        <v>155</v>
      </c>
      <c r="AY163" s="21" t="s">
        <v>149</v>
      </c>
      <c r="BE163" s="112">
        <f>IF(U163="základní",N163,0)</f>
        <v>0</v>
      </c>
      <c r="BF163" s="112">
        <f>IF(U163="snížená",N163,0)</f>
        <v>0</v>
      </c>
      <c r="BG163" s="112">
        <f>IF(U163="zákl. přenesená",N163,0)</f>
        <v>0</v>
      </c>
      <c r="BH163" s="112">
        <f>IF(U163="sníž. přenesená",N163,0)</f>
        <v>0</v>
      </c>
      <c r="BI163" s="112">
        <f>IF(U163="nulová",N163,0)</f>
        <v>0</v>
      </c>
      <c r="BJ163" s="21" t="s">
        <v>82</v>
      </c>
      <c r="BK163" s="112">
        <f>ROUND(L163*K163,2)</f>
        <v>0</v>
      </c>
      <c r="BL163" s="21" t="s">
        <v>154</v>
      </c>
      <c r="BM163" s="21" t="s">
        <v>227</v>
      </c>
    </row>
    <row r="164" spans="2:65" s="11" customFormat="1" ht="16.5" customHeight="1">
      <c r="B164" s="183"/>
      <c r="C164" s="184"/>
      <c r="D164" s="184"/>
      <c r="E164" s="185" t="s">
        <v>22</v>
      </c>
      <c r="F164" s="261" t="s">
        <v>228</v>
      </c>
      <c r="G164" s="262"/>
      <c r="H164" s="262"/>
      <c r="I164" s="262"/>
      <c r="J164" s="184"/>
      <c r="K164" s="186">
        <v>0.218</v>
      </c>
      <c r="L164" s="184"/>
      <c r="M164" s="184"/>
      <c r="N164" s="184"/>
      <c r="O164" s="184"/>
      <c r="P164" s="184"/>
      <c r="Q164" s="184"/>
      <c r="R164" s="187"/>
      <c r="T164" s="188"/>
      <c r="U164" s="184"/>
      <c r="V164" s="184"/>
      <c r="W164" s="184"/>
      <c r="X164" s="184"/>
      <c r="Y164" s="184"/>
      <c r="Z164" s="184"/>
      <c r="AA164" s="189"/>
      <c r="AT164" s="190" t="s">
        <v>158</v>
      </c>
      <c r="AU164" s="190" t="s">
        <v>155</v>
      </c>
      <c r="AV164" s="11" t="s">
        <v>85</v>
      </c>
      <c r="AW164" s="11" t="s">
        <v>34</v>
      </c>
      <c r="AX164" s="11" t="s">
        <v>82</v>
      </c>
      <c r="AY164" s="190" t="s">
        <v>149</v>
      </c>
    </row>
    <row r="165" spans="2:65" s="1" customFormat="1" ht="16.5" customHeight="1">
      <c r="B165" s="37"/>
      <c r="C165" s="191" t="s">
        <v>229</v>
      </c>
      <c r="D165" s="191" t="s">
        <v>175</v>
      </c>
      <c r="E165" s="192" t="s">
        <v>230</v>
      </c>
      <c r="F165" s="263" t="s">
        <v>231</v>
      </c>
      <c r="G165" s="263"/>
      <c r="H165" s="263"/>
      <c r="I165" s="263"/>
      <c r="J165" s="193" t="s">
        <v>207</v>
      </c>
      <c r="K165" s="194">
        <v>0.436</v>
      </c>
      <c r="L165" s="267">
        <v>0</v>
      </c>
      <c r="M165" s="268"/>
      <c r="N165" s="269">
        <f>ROUND(L165*K165,2)</f>
        <v>0</v>
      </c>
      <c r="O165" s="266"/>
      <c r="P165" s="266"/>
      <c r="Q165" s="266"/>
      <c r="R165" s="39"/>
      <c r="T165" s="173" t="s">
        <v>22</v>
      </c>
      <c r="U165" s="46" t="s">
        <v>41</v>
      </c>
      <c r="V165" s="38"/>
      <c r="W165" s="174">
        <f>V165*K165</f>
        <v>0</v>
      </c>
      <c r="X165" s="174">
        <v>1</v>
      </c>
      <c r="Y165" s="174">
        <f>X165*K165</f>
        <v>0.436</v>
      </c>
      <c r="Z165" s="174">
        <v>0</v>
      </c>
      <c r="AA165" s="175">
        <f>Z165*K165</f>
        <v>0</v>
      </c>
      <c r="AR165" s="21" t="s">
        <v>179</v>
      </c>
      <c r="AT165" s="21" t="s">
        <v>175</v>
      </c>
      <c r="AU165" s="21" t="s">
        <v>155</v>
      </c>
      <c r="AY165" s="21" t="s">
        <v>149</v>
      </c>
      <c r="BE165" s="112">
        <f>IF(U165="základní",N165,0)</f>
        <v>0</v>
      </c>
      <c r="BF165" s="112">
        <f>IF(U165="snížená",N165,0)</f>
        <v>0</v>
      </c>
      <c r="BG165" s="112">
        <f>IF(U165="zákl. přenesená",N165,0)</f>
        <v>0</v>
      </c>
      <c r="BH165" s="112">
        <f>IF(U165="sníž. přenesená",N165,0)</f>
        <v>0</v>
      </c>
      <c r="BI165" s="112">
        <f>IF(U165="nulová",N165,0)</f>
        <v>0</v>
      </c>
      <c r="BJ165" s="21" t="s">
        <v>82</v>
      </c>
      <c r="BK165" s="112">
        <f>ROUND(L165*K165,2)</f>
        <v>0</v>
      </c>
      <c r="BL165" s="21" t="s">
        <v>154</v>
      </c>
      <c r="BM165" s="21" t="s">
        <v>232</v>
      </c>
    </row>
    <row r="166" spans="2:65" s="11" customFormat="1" ht="16.5" customHeight="1">
      <c r="B166" s="183"/>
      <c r="C166" s="184"/>
      <c r="D166" s="184"/>
      <c r="E166" s="185" t="s">
        <v>22</v>
      </c>
      <c r="F166" s="261" t="s">
        <v>233</v>
      </c>
      <c r="G166" s="262"/>
      <c r="H166" s="262"/>
      <c r="I166" s="262"/>
      <c r="J166" s="184"/>
      <c r="K166" s="186">
        <v>0.436</v>
      </c>
      <c r="L166" s="184"/>
      <c r="M166" s="184"/>
      <c r="N166" s="184"/>
      <c r="O166" s="184"/>
      <c r="P166" s="184"/>
      <c r="Q166" s="184"/>
      <c r="R166" s="187"/>
      <c r="T166" s="188"/>
      <c r="U166" s="184"/>
      <c r="V166" s="184"/>
      <c r="W166" s="184"/>
      <c r="X166" s="184"/>
      <c r="Y166" s="184"/>
      <c r="Z166" s="184"/>
      <c r="AA166" s="189"/>
      <c r="AT166" s="190" t="s">
        <v>158</v>
      </c>
      <c r="AU166" s="190" t="s">
        <v>155</v>
      </c>
      <c r="AV166" s="11" t="s">
        <v>85</v>
      </c>
      <c r="AW166" s="11" t="s">
        <v>34</v>
      </c>
      <c r="AX166" s="11" t="s">
        <v>82</v>
      </c>
      <c r="AY166" s="190" t="s">
        <v>149</v>
      </c>
    </row>
    <row r="167" spans="2:65" s="1" customFormat="1" ht="16.5" customHeight="1">
      <c r="B167" s="37"/>
      <c r="C167" s="169" t="s">
        <v>234</v>
      </c>
      <c r="D167" s="169" t="s">
        <v>150</v>
      </c>
      <c r="E167" s="170" t="s">
        <v>235</v>
      </c>
      <c r="F167" s="259" t="s">
        <v>236</v>
      </c>
      <c r="G167" s="259"/>
      <c r="H167" s="259"/>
      <c r="I167" s="259"/>
      <c r="J167" s="171" t="s">
        <v>165</v>
      </c>
      <c r="K167" s="172">
        <v>1236.3</v>
      </c>
      <c r="L167" s="264">
        <v>0</v>
      </c>
      <c r="M167" s="265"/>
      <c r="N167" s="266">
        <f>ROUND(L167*K167,2)</f>
        <v>0</v>
      </c>
      <c r="O167" s="266"/>
      <c r="P167" s="266"/>
      <c r="Q167" s="266"/>
      <c r="R167" s="39"/>
      <c r="T167" s="173" t="s">
        <v>22</v>
      </c>
      <c r="U167" s="46" t="s">
        <v>41</v>
      </c>
      <c r="V167" s="38"/>
      <c r="W167" s="174">
        <f>V167*K167</f>
        <v>0</v>
      </c>
      <c r="X167" s="174">
        <v>0</v>
      </c>
      <c r="Y167" s="174">
        <f>X167*K167</f>
        <v>0</v>
      </c>
      <c r="Z167" s="174">
        <v>0</v>
      </c>
      <c r="AA167" s="175">
        <f>Z167*K167</f>
        <v>0</v>
      </c>
      <c r="AR167" s="21" t="s">
        <v>154</v>
      </c>
      <c r="AT167" s="21" t="s">
        <v>150</v>
      </c>
      <c r="AU167" s="21" t="s">
        <v>155</v>
      </c>
      <c r="AY167" s="21" t="s">
        <v>149</v>
      </c>
      <c r="BE167" s="112">
        <f>IF(U167="základní",N167,0)</f>
        <v>0</v>
      </c>
      <c r="BF167" s="112">
        <f>IF(U167="snížená",N167,0)</f>
        <v>0</v>
      </c>
      <c r="BG167" s="112">
        <f>IF(U167="zákl. přenesená",N167,0)</f>
        <v>0</v>
      </c>
      <c r="BH167" s="112">
        <f>IF(U167="sníž. přenesená",N167,0)</f>
        <v>0</v>
      </c>
      <c r="BI167" s="112">
        <f>IF(U167="nulová",N167,0)</f>
        <v>0</v>
      </c>
      <c r="BJ167" s="21" t="s">
        <v>82</v>
      </c>
      <c r="BK167" s="112">
        <f>ROUND(L167*K167,2)</f>
        <v>0</v>
      </c>
      <c r="BL167" s="21" t="s">
        <v>154</v>
      </c>
      <c r="BM167" s="21" t="s">
        <v>237</v>
      </c>
    </row>
    <row r="168" spans="2:65" s="9" customFormat="1" ht="29.85" customHeight="1">
      <c r="B168" s="158"/>
      <c r="C168" s="159"/>
      <c r="D168" s="168" t="s">
        <v>115</v>
      </c>
      <c r="E168" s="168"/>
      <c r="F168" s="168"/>
      <c r="G168" s="168"/>
      <c r="H168" s="168"/>
      <c r="I168" s="168"/>
      <c r="J168" s="168"/>
      <c r="K168" s="168"/>
      <c r="L168" s="168"/>
      <c r="M168" s="168"/>
      <c r="N168" s="270">
        <f>BK168</f>
        <v>0</v>
      </c>
      <c r="O168" s="271"/>
      <c r="P168" s="271"/>
      <c r="Q168" s="271"/>
      <c r="R168" s="161"/>
      <c r="T168" s="162"/>
      <c r="U168" s="159"/>
      <c r="V168" s="159"/>
      <c r="W168" s="163">
        <f>SUM(W169:W178)</f>
        <v>0</v>
      </c>
      <c r="X168" s="159"/>
      <c r="Y168" s="163">
        <f>SUM(Y169:Y178)</f>
        <v>2.6429411300000001</v>
      </c>
      <c r="Z168" s="159"/>
      <c r="AA168" s="164">
        <f>SUM(AA169:AA178)</f>
        <v>0</v>
      </c>
      <c r="AR168" s="165" t="s">
        <v>82</v>
      </c>
      <c r="AT168" s="166" t="s">
        <v>75</v>
      </c>
      <c r="AU168" s="166" t="s">
        <v>82</v>
      </c>
      <c r="AY168" s="165" t="s">
        <v>149</v>
      </c>
      <c r="BK168" s="167">
        <f>SUM(BK169:BK178)</f>
        <v>0</v>
      </c>
    </row>
    <row r="169" spans="2:65" s="1" customFormat="1" ht="25.5" customHeight="1">
      <c r="B169" s="37"/>
      <c r="C169" s="169" t="s">
        <v>238</v>
      </c>
      <c r="D169" s="169" t="s">
        <v>150</v>
      </c>
      <c r="E169" s="170" t="s">
        <v>239</v>
      </c>
      <c r="F169" s="259" t="s">
        <v>240</v>
      </c>
      <c r="G169" s="259"/>
      <c r="H169" s="259"/>
      <c r="I169" s="259"/>
      <c r="J169" s="171" t="s">
        <v>153</v>
      </c>
      <c r="K169" s="172">
        <v>0.14399999999999999</v>
      </c>
      <c r="L169" s="264">
        <v>0</v>
      </c>
      <c r="M169" s="265"/>
      <c r="N169" s="266">
        <f>ROUND(L169*K169,2)</f>
        <v>0</v>
      </c>
      <c r="O169" s="266"/>
      <c r="P169" s="266"/>
      <c r="Q169" s="266"/>
      <c r="R169" s="39"/>
      <c r="T169" s="173" t="s">
        <v>22</v>
      </c>
      <c r="U169" s="46" t="s">
        <v>41</v>
      </c>
      <c r="V169" s="38"/>
      <c r="W169" s="174">
        <f>V169*K169</f>
        <v>0</v>
      </c>
      <c r="X169" s="174">
        <v>0</v>
      </c>
      <c r="Y169" s="174">
        <f>X169*K169</f>
        <v>0</v>
      </c>
      <c r="Z169" s="174">
        <v>0</v>
      </c>
      <c r="AA169" s="175">
        <f>Z169*K169</f>
        <v>0</v>
      </c>
      <c r="AR169" s="21" t="s">
        <v>154</v>
      </c>
      <c r="AT169" s="21" t="s">
        <v>150</v>
      </c>
      <c r="AU169" s="21" t="s">
        <v>85</v>
      </c>
      <c r="AY169" s="21" t="s">
        <v>149</v>
      </c>
      <c r="BE169" s="112">
        <f>IF(U169="základní",N169,0)</f>
        <v>0</v>
      </c>
      <c r="BF169" s="112">
        <f>IF(U169="snížená",N169,0)</f>
        <v>0</v>
      </c>
      <c r="BG169" s="112">
        <f>IF(U169="zákl. přenesená",N169,0)</f>
        <v>0</v>
      </c>
      <c r="BH169" s="112">
        <f>IF(U169="sníž. přenesená",N169,0)</f>
        <v>0</v>
      </c>
      <c r="BI169" s="112">
        <f>IF(U169="nulová",N169,0)</f>
        <v>0</v>
      </c>
      <c r="BJ169" s="21" t="s">
        <v>82</v>
      </c>
      <c r="BK169" s="112">
        <f>ROUND(L169*K169,2)</f>
        <v>0</v>
      </c>
      <c r="BL169" s="21" t="s">
        <v>154</v>
      </c>
      <c r="BM169" s="21" t="s">
        <v>241</v>
      </c>
    </row>
    <row r="170" spans="2:65" s="10" customFormat="1" ht="16.5" customHeight="1">
      <c r="B170" s="176"/>
      <c r="C170" s="177"/>
      <c r="D170" s="177"/>
      <c r="E170" s="178" t="s">
        <v>22</v>
      </c>
      <c r="F170" s="257" t="s">
        <v>242</v>
      </c>
      <c r="G170" s="258"/>
      <c r="H170" s="258"/>
      <c r="I170" s="258"/>
      <c r="J170" s="177"/>
      <c r="K170" s="178" t="s">
        <v>22</v>
      </c>
      <c r="L170" s="177"/>
      <c r="M170" s="177"/>
      <c r="N170" s="177"/>
      <c r="O170" s="177"/>
      <c r="P170" s="177"/>
      <c r="Q170" s="177"/>
      <c r="R170" s="179"/>
      <c r="T170" s="180"/>
      <c r="U170" s="177"/>
      <c r="V170" s="177"/>
      <c r="W170" s="177"/>
      <c r="X170" s="177"/>
      <c r="Y170" s="177"/>
      <c r="Z170" s="177"/>
      <c r="AA170" s="181"/>
      <c r="AT170" s="182" t="s">
        <v>158</v>
      </c>
      <c r="AU170" s="182" t="s">
        <v>85</v>
      </c>
      <c r="AV170" s="10" t="s">
        <v>82</v>
      </c>
      <c r="AW170" s="10" t="s">
        <v>34</v>
      </c>
      <c r="AX170" s="10" t="s">
        <v>76</v>
      </c>
      <c r="AY170" s="182" t="s">
        <v>149</v>
      </c>
    </row>
    <row r="171" spans="2:65" s="11" customFormat="1" ht="16.5" customHeight="1">
      <c r="B171" s="183"/>
      <c r="C171" s="184"/>
      <c r="D171" s="184"/>
      <c r="E171" s="185" t="s">
        <v>22</v>
      </c>
      <c r="F171" s="255" t="s">
        <v>243</v>
      </c>
      <c r="G171" s="256"/>
      <c r="H171" s="256"/>
      <c r="I171" s="256"/>
      <c r="J171" s="184"/>
      <c r="K171" s="186">
        <v>0.14399999999999999</v>
      </c>
      <c r="L171" s="184"/>
      <c r="M171" s="184"/>
      <c r="N171" s="184"/>
      <c r="O171" s="184"/>
      <c r="P171" s="184"/>
      <c r="Q171" s="184"/>
      <c r="R171" s="187"/>
      <c r="T171" s="188"/>
      <c r="U171" s="184"/>
      <c r="V171" s="184"/>
      <c r="W171" s="184"/>
      <c r="X171" s="184"/>
      <c r="Y171" s="184"/>
      <c r="Z171" s="184"/>
      <c r="AA171" s="189"/>
      <c r="AT171" s="190" t="s">
        <v>158</v>
      </c>
      <c r="AU171" s="190" t="s">
        <v>85</v>
      </c>
      <c r="AV171" s="11" t="s">
        <v>85</v>
      </c>
      <c r="AW171" s="11" t="s">
        <v>34</v>
      </c>
      <c r="AX171" s="11" t="s">
        <v>82</v>
      </c>
      <c r="AY171" s="190" t="s">
        <v>149</v>
      </c>
    </row>
    <row r="172" spans="2:65" s="1" customFormat="1" ht="25.5" customHeight="1">
      <c r="B172" s="37"/>
      <c r="C172" s="169" t="s">
        <v>244</v>
      </c>
      <c r="D172" s="169" t="s">
        <v>150</v>
      </c>
      <c r="E172" s="170" t="s">
        <v>245</v>
      </c>
      <c r="F172" s="259" t="s">
        <v>246</v>
      </c>
      <c r="G172" s="259"/>
      <c r="H172" s="259"/>
      <c r="I172" s="259"/>
      <c r="J172" s="171" t="s">
        <v>153</v>
      </c>
      <c r="K172" s="172">
        <v>0.45800000000000002</v>
      </c>
      <c r="L172" s="264">
        <v>0</v>
      </c>
      <c r="M172" s="265"/>
      <c r="N172" s="266">
        <f>ROUND(L172*K172,2)</f>
        <v>0</v>
      </c>
      <c r="O172" s="266"/>
      <c r="P172" s="266"/>
      <c r="Q172" s="266"/>
      <c r="R172" s="39"/>
      <c r="T172" s="173" t="s">
        <v>22</v>
      </c>
      <c r="U172" s="46" t="s">
        <v>41</v>
      </c>
      <c r="V172" s="38"/>
      <c r="W172" s="174">
        <f>V172*K172</f>
        <v>0</v>
      </c>
      <c r="X172" s="174">
        <v>0</v>
      </c>
      <c r="Y172" s="174">
        <f>X172*K172</f>
        <v>0</v>
      </c>
      <c r="Z172" s="174">
        <v>0</v>
      </c>
      <c r="AA172" s="175">
        <f>Z172*K172</f>
        <v>0</v>
      </c>
      <c r="AR172" s="21" t="s">
        <v>154</v>
      </c>
      <c r="AT172" s="21" t="s">
        <v>150</v>
      </c>
      <c r="AU172" s="21" t="s">
        <v>85</v>
      </c>
      <c r="AY172" s="21" t="s">
        <v>149</v>
      </c>
      <c r="BE172" s="112">
        <f>IF(U172="základní",N172,0)</f>
        <v>0</v>
      </c>
      <c r="BF172" s="112">
        <f>IF(U172="snížená",N172,0)</f>
        <v>0</v>
      </c>
      <c r="BG172" s="112">
        <f>IF(U172="zákl. přenesená",N172,0)</f>
        <v>0</v>
      </c>
      <c r="BH172" s="112">
        <f>IF(U172="sníž. přenesená",N172,0)</f>
        <v>0</v>
      </c>
      <c r="BI172" s="112">
        <f>IF(U172="nulová",N172,0)</f>
        <v>0</v>
      </c>
      <c r="BJ172" s="21" t="s">
        <v>82</v>
      </c>
      <c r="BK172" s="112">
        <f>ROUND(L172*K172,2)</f>
        <v>0</v>
      </c>
      <c r="BL172" s="21" t="s">
        <v>154</v>
      </c>
      <c r="BM172" s="21" t="s">
        <v>247</v>
      </c>
    </row>
    <row r="173" spans="2:65" s="11" customFormat="1" ht="16.5" customHeight="1">
      <c r="B173" s="183"/>
      <c r="C173" s="184"/>
      <c r="D173" s="184"/>
      <c r="E173" s="185" t="s">
        <v>22</v>
      </c>
      <c r="F173" s="261" t="s">
        <v>248</v>
      </c>
      <c r="G173" s="262"/>
      <c r="H173" s="262"/>
      <c r="I173" s="262"/>
      <c r="J173" s="184"/>
      <c r="K173" s="186">
        <v>0.45800000000000002</v>
      </c>
      <c r="L173" s="184"/>
      <c r="M173" s="184"/>
      <c r="N173" s="184"/>
      <c r="O173" s="184"/>
      <c r="P173" s="184"/>
      <c r="Q173" s="184"/>
      <c r="R173" s="187"/>
      <c r="T173" s="188"/>
      <c r="U173" s="184"/>
      <c r="V173" s="184"/>
      <c r="W173" s="184"/>
      <c r="X173" s="184"/>
      <c r="Y173" s="184"/>
      <c r="Z173" s="184"/>
      <c r="AA173" s="189"/>
      <c r="AT173" s="190" t="s">
        <v>158</v>
      </c>
      <c r="AU173" s="190" t="s">
        <v>85</v>
      </c>
      <c r="AV173" s="11" t="s">
        <v>85</v>
      </c>
      <c r="AW173" s="11" t="s">
        <v>34</v>
      </c>
      <c r="AX173" s="11" t="s">
        <v>82</v>
      </c>
      <c r="AY173" s="190" t="s">
        <v>149</v>
      </c>
    </row>
    <row r="174" spans="2:65" s="1" customFormat="1" ht="25.5" customHeight="1">
      <c r="B174" s="37"/>
      <c r="C174" s="169" t="s">
        <v>10</v>
      </c>
      <c r="D174" s="169" t="s">
        <v>150</v>
      </c>
      <c r="E174" s="170" t="s">
        <v>249</v>
      </c>
      <c r="F174" s="259" t="s">
        <v>250</v>
      </c>
      <c r="G174" s="259"/>
      <c r="H174" s="259"/>
      <c r="I174" s="259"/>
      <c r="J174" s="171" t="s">
        <v>153</v>
      </c>
      <c r="K174" s="172">
        <v>0.109</v>
      </c>
      <c r="L174" s="264">
        <v>0</v>
      </c>
      <c r="M174" s="265"/>
      <c r="N174" s="266">
        <f>ROUND(L174*K174,2)</f>
        <v>0</v>
      </c>
      <c r="O174" s="266"/>
      <c r="P174" s="266"/>
      <c r="Q174" s="266"/>
      <c r="R174" s="39"/>
      <c r="T174" s="173" t="s">
        <v>22</v>
      </c>
      <c r="U174" s="46" t="s">
        <v>41</v>
      </c>
      <c r="V174" s="38"/>
      <c r="W174" s="174">
        <f>V174*K174</f>
        <v>0</v>
      </c>
      <c r="X174" s="174">
        <v>1.8907700000000001</v>
      </c>
      <c r="Y174" s="174">
        <f>X174*K174</f>
        <v>0.20609393000000001</v>
      </c>
      <c r="Z174" s="174">
        <v>0</v>
      </c>
      <c r="AA174" s="175">
        <f>Z174*K174</f>
        <v>0</v>
      </c>
      <c r="AR174" s="21" t="s">
        <v>154</v>
      </c>
      <c r="AT174" s="21" t="s">
        <v>150</v>
      </c>
      <c r="AU174" s="21" t="s">
        <v>85</v>
      </c>
      <c r="AY174" s="21" t="s">
        <v>149</v>
      </c>
      <c r="BE174" s="112">
        <f>IF(U174="základní",N174,0)</f>
        <v>0</v>
      </c>
      <c r="BF174" s="112">
        <f>IF(U174="snížená",N174,0)</f>
        <v>0</v>
      </c>
      <c r="BG174" s="112">
        <f>IF(U174="zákl. přenesená",N174,0)</f>
        <v>0</v>
      </c>
      <c r="BH174" s="112">
        <f>IF(U174="sníž. přenesená",N174,0)</f>
        <v>0</v>
      </c>
      <c r="BI174" s="112">
        <f>IF(U174="nulová",N174,0)</f>
        <v>0</v>
      </c>
      <c r="BJ174" s="21" t="s">
        <v>82</v>
      </c>
      <c r="BK174" s="112">
        <f>ROUND(L174*K174,2)</f>
        <v>0</v>
      </c>
      <c r="BL174" s="21" t="s">
        <v>154</v>
      </c>
      <c r="BM174" s="21" t="s">
        <v>251</v>
      </c>
    </row>
    <row r="175" spans="2:65" s="11" customFormat="1" ht="16.5" customHeight="1">
      <c r="B175" s="183"/>
      <c r="C175" s="184"/>
      <c r="D175" s="184"/>
      <c r="E175" s="185" t="s">
        <v>22</v>
      </c>
      <c r="F175" s="261" t="s">
        <v>252</v>
      </c>
      <c r="G175" s="262"/>
      <c r="H175" s="262"/>
      <c r="I175" s="262"/>
      <c r="J175" s="184"/>
      <c r="K175" s="186">
        <v>0.109</v>
      </c>
      <c r="L175" s="184"/>
      <c r="M175" s="184"/>
      <c r="N175" s="184"/>
      <c r="O175" s="184"/>
      <c r="P175" s="184"/>
      <c r="Q175" s="184"/>
      <c r="R175" s="187"/>
      <c r="T175" s="188"/>
      <c r="U175" s="184"/>
      <c r="V175" s="184"/>
      <c r="W175" s="184"/>
      <c r="X175" s="184"/>
      <c r="Y175" s="184"/>
      <c r="Z175" s="184"/>
      <c r="AA175" s="189"/>
      <c r="AT175" s="190" t="s">
        <v>158</v>
      </c>
      <c r="AU175" s="190" t="s">
        <v>85</v>
      </c>
      <c r="AV175" s="11" t="s">
        <v>85</v>
      </c>
      <c r="AW175" s="11" t="s">
        <v>34</v>
      </c>
      <c r="AX175" s="11" t="s">
        <v>82</v>
      </c>
      <c r="AY175" s="190" t="s">
        <v>149</v>
      </c>
    </row>
    <row r="176" spans="2:65" s="1" customFormat="1" ht="25.5" customHeight="1">
      <c r="B176" s="37"/>
      <c r="C176" s="169" t="s">
        <v>253</v>
      </c>
      <c r="D176" s="169" t="s">
        <v>150</v>
      </c>
      <c r="E176" s="170" t="s">
        <v>254</v>
      </c>
      <c r="F176" s="259" t="s">
        <v>255</v>
      </c>
      <c r="G176" s="259"/>
      <c r="H176" s="259"/>
      <c r="I176" s="259"/>
      <c r="J176" s="171" t="s">
        <v>153</v>
      </c>
      <c r="K176" s="172">
        <v>1.08</v>
      </c>
      <c r="L176" s="264">
        <v>0</v>
      </c>
      <c r="M176" s="265"/>
      <c r="N176" s="266">
        <f>ROUND(L176*K176,2)</f>
        <v>0</v>
      </c>
      <c r="O176" s="266"/>
      <c r="P176" s="266"/>
      <c r="Q176" s="266"/>
      <c r="R176" s="39"/>
      <c r="T176" s="173" t="s">
        <v>22</v>
      </c>
      <c r="U176" s="46" t="s">
        <v>41</v>
      </c>
      <c r="V176" s="38"/>
      <c r="W176" s="174">
        <f>V176*K176</f>
        <v>0</v>
      </c>
      <c r="X176" s="174">
        <v>2.2563399999999998</v>
      </c>
      <c r="Y176" s="174">
        <f>X176*K176</f>
        <v>2.4368471999999999</v>
      </c>
      <c r="Z176" s="174">
        <v>0</v>
      </c>
      <c r="AA176" s="175">
        <f>Z176*K176</f>
        <v>0</v>
      </c>
      <c r="AR176" s="21" t="s">
        <v>154</v>
      </c>
      <c r="AT176" s="21" t="s">
        <v>150</v>
      </c>
      <c r="AU176" s="21" t="s">
        <v>85</v>
      </c>
      <c r="AY176" s="21" t="s">
        <v>149</v>
      </c>
      <c r="BE176" s="112">
        <f>IF(U176="základní",N176,0)</f>
        <v>0</v>
      </c>
      <c r="BF176" s="112">
        <f>IF(U176="snížená",N176,0)</f>
        <v>0</v>
      </c>
      <c r="BG176" s="112">
        <f>IF(U176="zákl. přenesená",N176,0)</f>
        <v>0</v>
      </c>
      <c r="BH176" s="112">
        <f>IF(U176="sníž. přenesená",N176,0)</f>
        <v>0</v>
      </c>
      <c r="BI176" s="112">
        <f>IF(U176="nulová",N176,0)</f>
        <v>0</v>
      </c>
      <c r="BJ176" s="21" t="s">
        <v>82</v>
      </c>
      <c r="BK176" s="112">
        <f>ROUND(L176*K176,2)</f>
        <v>0</v>
      </c>
      <c r="BL176" s="21" t="s">
        <v>154</v>
      </c>
      <c r="BM176" s="21" t="s">
        <v>256</v>
      </c>
    </row>
    <row r="177" spans="2:65" s="11" customFormat="1" ht="16.5" customHeight="1">
      <c r="B177" s="183"/>
      <c r="C177" s="184"/>
      <c r="D177" s="184"/>
      <c r="E177" s="185" t="s">
        <v>22</v>
      </c>
      <c r="F177" s="261" t="s">
        <v>257</v>
      </c>
      <c r="G177" s="262"/>
      <c r="H177" s="262"/>
      <c r="I177" s="262"/>
      <c r="J177" s="184"/>
      <c r="K177" s="186">
        <v>1.08</v>
      </c>
      <c r="L177" s="184"/>
      <c r="M177" s="184"/>
      <c r="N177" s="184"/>
      <c r="O177" s="184"/>
      <c r="P177" s="184"/>
      <c r="Q177" s="184"/>
      <c r="R177" s="187"/>
      <c r="T177" s="188"/>
      <c r="U177" s="184"/>
      <c r="V177" s="184"/>
      <c r="W177" s="184"/>
      <c r="X177" s="184"/>
      <c r="Y177" s="184"/>
      <c r="Z177" s="184"/>
      <c r="AA177" s="189"/>
      <c r="AT177" s="190" t="s">
        <v>158</v>
      </c>
      <c r="AU177" s="190" t="s">
        <v>85</v>
      </c>
      <c r="AV177" s="11" t="s">
        <v>85</v>
      </c>
      <c r="AW177" s="11" t="s">
        <v>34</v>
      </c>
      <c r="AX177" s="11" t="s">
        <v>82</v>
      </c>
      <c r="AY177" s="190" t="s">
        <v>149</v>
      </c>
    </row>
    <row r="178" spans="2:65" s="1" customFormat="1" ht="38.25" customHeight="1">
      <c r="B178" s="37"/>
      <c r="C178" s="169" t="s">
        <v>258</v>
      </c>
      <c r="D178" s="169" t="s">
        <v>150</v>
      </c>
      <c r="E178" s="170" t="s">
        <v>259</v>
      </c>
      <c r="F178" s="259" t="s">
        <v>260</v>
      </c>
      <c r="G178" s="259"/>
      <c r="H178" s="259"/>
      <c r="I178" s="259"/>
      <c r="J178" s="171" t="s">
        <v>207</v>
      </c>
      <c r="K178" s="172">
        <v>2.6429999999999998</v>
      </c>
      <c r="L178" s="264">
        <v>0</v>
      </c>
      <c r="M178" s="265"/>
      <c r="N178" s="266">
        <f>ROUND(L178*K178,2)</f>
        <v>0</v>
      </c>
      <c r="O178" s="266"/>
      <c r="P178" s="266"/>
      <c r="Q178" s="266"/>
      <c r="R178" s="39"/>
      <c r="T178" s="173" t="s">
        <v>22</v>
      </c>
      <c r="U178" s="46" t="s">
        <v>41</v>
      </c>
      <c r="V178" s="38"/>
      <c r="W178" s="174">
        <f>V178*K178</f>
        <v>0</v>
      </c>
      <c r="X178" s="174">
        <v>0</v>
      </c>
      <c r="Y178" s="174">
        <f>X178*K178</f>
        <v>0</v>
      </c>
      <c r="Z178" s="174">
        <v>0</v>
      </c>
      <c r="AA178" s="175">
        <f>Z178*K178</f>
        <v>0</v>
      </c>
      <c r="AR178" s="21" t="s">
        <v>154</v>
      </c>
      <c r="AT178" s="21" t="s">
        <v>150</v>
      </c>
      <c r="AU178" s="21" t="s">
        <v>85</v>
      </c>
      <c r="AY178" s="21" t="s">
        <v>149</v>
      </c>
      <c r="BE178" s="112">
        <f>IF(U178="základní",N178,0)</f>
        <v>0</v>
      </c>
      <c r="BF178" s="112">
        <f>IF(U178="snížená",N178,0)</f>
        <v>0</v>
      </c>
      <c r="BG178" s="112">
        <f>IF(U178="zákl. přenesená",N178,0)</f>
        <v>0</v>
      </c>
      <c r="BH178" s="112">
        <f>IF(U178="sníž. přenesená",N178,0)</f>
        <v>0</v>
      </c>
      <c r="BI178" s="112">
        <f>IF(U178="nulová",N178,0)</f>
        <v>0</v>
      </c>
      <c r="BJ178" s="21" t="s">
        <v>82</v>
      </c>
      <c r="BK178" s="112">
        <f>ROUND(L178*K178,2)</f>
        <v>0</v>
      </c>
      <c r="BL178" s="21" t="s">
        <v>154</v>
      </c>
      <c r="BM178" s="21" t="s">
        <v>261</v>
      </c>
    </row>
    <row r="179" spans="2:65" s="9" customFormat="1" ht="29.85" customHeight="1">
      <c r="B179" s="158"/>
      <c r="C179" s="159"/>
      <c r="D179" s="168" t="s">
        <v>116</v>
      </c>
      <c r="E179" s="168"/>
      <c r="F179" s="168"/>
      <c r="G179" s="168"/>
      <c r="H179" s="168"/>
      <c r="I179" s="168"/>
      <c r="J179" s="168"/>
      <c r="K179" s="168"/>
      <c r="L179" s="168"/>
      <c r="M179" s="168"/>
      <c r="N179" s="303">
        <f>BK179</f>
        <v>0</v>
      </c>
      <c r="O179" s="304"/>
      <c r="P179" s="304"/>
      <c r="Q179" s="304"/>
      <c r="R179" s="161"/>
      <c r="T179" s="162"/>
      <c r="U179" s="159"/>
      <c r="V179" s="159"/>
      <c r="W179" s="163">
        <f>W180+W215</f>
        <v>0</v>
      </c>
      <c r="X179" s="159"/>
      <c r="Y179" s="163">
        <f>Y180+Y215</f>
        <v>413.33722709999989</v>
      </c>
      <c r="Z179" s="159"/>
      <c r="AA179" s="164">
        <f>AA180+AA215</f>
        <v>0</v>
      </c>
      <c r="AR179" s="165" t="s">
        <v>82</v>
      </c>
      <c r="AT179" s="166" t="s">
        <v>75</v>
      </c>
      <c r="AU179" s="166" t="s">
        <v>82</v>
      </c>
      <c r="AY179" s="165" t="s">
        <v>149</v>
      </c>
      <c r="BK179" s="167">
        <f>BK180+BK215</f>
        <v>0</v>
      </c>
    </row>
    <row r="180" spans="2:65" s="9" customFormat="1" ht="14.85" customHeight="1">
      <c r="B180" s="158"/>
      <c r="C180" s="159"/>
      <c r="D180" s="168" t="s">
        <v>117</v>
      </c>
      <c r="E180" s="168"/>
      <c r="F180" s="168"/>
      <c r="G180" s="168"/>
      <c r="H180" s="168"/>
      <c r="I180" s="168"/>
      <c r="J180" s="168"/>
      <c r="K180" s="168"/>
      <c r="L180" s="168"/>
      <c r="M180" s="168"/>
      <c r="N180" s="274">
        <f>BK180</f>
        <v>0</v>
      </c>
      <c r="O180" s="275"/>
      <c r="P180" s="275"/>
      <c r="Q180" s="275"/>
      <c r="R180" s="161"/>
      <c r="T180" s="162"/>
      <c r="U180" s="159"/>
      <c r="V180" s="159"/>
      <c r="W180" s="163">
        <f>SUM(W181:W214)</f>
        <v>0</v>
      </c>
      <c r="X180" s="159"/>
      <c r="Y180" s="163">
        <f>SUM(Y181:Y214)</f>
        <v>6.4196999999999997</v>
      </c>
      <c r="Z180" s="159"/>
      <c r="AA180" s="164">
        <f>SUM(AA181:AA214)</f>
        <v>0</v>
      </c>
      <c r="AR180" s="165" t="s">
        <v>82</v>
      </c>
      <c r="AT180" s="166" t="s">
        <v>75</v>
      </c>
      <c r="AU180" s="166" t="s">
        <v>85</v>
      </c>
      <c r="AY180" s="165" t="s">
        <v>149</v>
      </c>
      <c r="BK180" s="167">
        <f>SUM(BK181:BK214)</f>
        <v>0</v>
      </c>
    </row>
    <row r="181" spans="2:65" s="1" customFormat="1" ht="16.5" customHeight="1">
      <c r="B181" s="37"/>
      <c r="C181" s="169" t="s">
        <v>262</v>
      </c>
      <c r="D181" s="169" t="s">
        <v>150</v>
      </c>
      <c r="E181" s="170" t="s">
        <v>263</v>
      </c>
      <c r="F181" s="259" t="s">
        <v>264</v>
      </c>
      <c r="G181" s="259"/>
      <c r="H181" s="259"/>
      <c r="I181" s="259"/>
      <c r="J181" s="171" t="s">
        <v>165</v>
      </c>
      <c r="K181" s="172">
        <v>65.5</v>
      </c>
      <c r="L181" s="264">
        <v>0</v>
      </c>
      <c r="M181" s="265"/>
      <c r="N181" s="266">
        <f>ROUND(L181*K181,2)</f>
        <v>0</v>
      </c>
      <c r="O181" s="266"/>
      <c r="P181" s="266"/>
      <c r="Q181" s="266"/>
      <c r="R181" s="39"/>
      <c r="T181" s="173" t="s">
        <v>22</v>
      </c>
      <c r="U181" s="46" t="s">
        <v>41</v>
      </c>
      <c r="V181" s="38"/>
      <c r="W181" s="174">
        <f>V181*K181</f>
        <v>0</v>
      </c>
      <c r="X181" s="174">
        <v>9.7379999999999994E-2</v>
      </c>
      <c r="Y181" s="174">
        <f>X181*K181</f>
        <v>6.3783899999999996</v>
      </c>
      <c r="Z181" s="174">
        <v>0</v>
      </c>
      <c r="AA181" s="175">
        <f>Z181*K181</f>
        <v>0</v>
      </c>
      <c r="AR181" s="21" t="s">
        <v>154</v>
      </c>
      <c r="AT181" s="21" t="s">
        <v>150</v>
      </c>
      <c r="AU181" s="21" t="s">
        <v>155</v>
      </c>
      <c r="AY181" s="21" t="s">
        <v>149</v>
      </c>
      <c r="BE181" s="112">
        <f>IF(U181="základní",N181,0)</f>
        <v>0</v>
      </c>
      <c r="BF181" s="112">
        <f>IF(U181="snížená",N181,0)</f>
        <v>0</v>
      </c>
      <c r="BG181" s="112">
        <f>IF(U181="zákl. přenesená",N181,0)</f>
        <v>0</v>
      </c>
      <c r="BH181" s="112">
        <f>IF(U181="sníž. přenesená",N181,0)</f>
        <v>0</v>
      </c>
      <c r="BI181" s="112">
        <f>IF(U181="nulová",N181,0)</f>
        <v>0</v>
      </c>
      <c r="BJ181" s="21" t="s">
        <v>82</v>
      </c>
      <c r="BK181" s="112">
        <f>ROUND(L181*K181,2)</f>
        <v>0</v>
      </c>
      <c r="BL181" s="21" t="s">
        <v>154</v>
      </c>
      <c r="BM181" s="21" t="s">
        <v>265</v>
      </c>
    </row>
    <row r="182" spans="2:65" s="1" customFormat="1" ht="25.5" customHeight="1">
      <c r="B182" s="37"/>
      <c r="C182" s="169" t="s">
        <v>266</v>
      </c>
      <c r="D182" s="169" t="s">
        <v>150</v>
      </c>
      <c r="E182" s="170" t="s">
        <v>267</v>
      </c>
      <c r="F182" s="259" t="s">
        <v>268</v>
      </c>
      <c r="G182" s="259"/>
      <c r="H182" s="259"/>
      <c r="I182" s="259"/>
      <c r="J182" s="171" t="s">
        <v>165</v>
      </c>
      <c r="K182" s="172">
        <v>0</v>
      </c>
      <c r="L182" s="264">
        <v>0</v>
      </c>
      <c r="M182" s="265"/>
      <c r="N182" s="266">
        <f>ROUND(L182*K182,2)</f>
        <v>0</v>
      </c>
      <c r="O182" s="266"/>
      <c r="P182" s="266"/>
      <c r="Q182" s="266"/>
      <c r="R182" s="39"/>
      <c r="T182" s="173" t="s">
        <v>22</v>
      </c>
      <c r="U182" s="46" t="s">
        <v>41</v>
      </c>
      <c r="V182" s="38"/>
      <c r="W182" s="174">
        <f>V182*K182</f>
        <v>0</v>
      </c>
      <c r="X182" s="174">
        <v>0</v>
      </c>
      <c r="Y182" s="174">
        <f>X182*K182</f>
        <v>0</v>
      </c>
      <c r="Z182" s="174">
        <v>0</v>
      </c>
      <c r="AA182" s="175">
        <f>Z182*K182</f>
        <v>0</v>
      </c>
      <c r="AR182" s="21" t="s">
        <v>154</v>
      </c>
      <c r="AT182" s="21" t="s">
        <v>150</v>
      </c>
      <c r="AU182" s="21" t="s">
        <v>155</v>
      </c>
      <c r="AY182" s="21" t="s">
        <v>149</v>
      </c>
      <c r="BE182" s="112">
        <f>IF(U182="základní",N182,0)</f>
        <v>0</v>
      </c>
      <c r="BF182" s="112">
        <f>IF(U182="snížená",N182,0)</f>
        <v>0</v>
      </c>
      <c r="BG182" s="112">
        <f>IF(U182="zákl. přenesená",N182,0)</f>
        <v>0</v>
      </c>
      <c r="BH182" s="112">
        <f>IF(U182="sníž. přenesená",N182,0)</f>
        <v>0</v>
      </c>
      <c r="BI182" s="112">
        <f>IF(U182="nulová",N182,0)</f>
        <v>0</v>
      </c>
      <c r="BJ182" s="21" t="s">
        <v>82</v>
      </c>
      <c r="BK182" s="112">
        <f>ROUND(L182*K182,2)</f>
        <v>0</v>
      </c>
      <c r="BL182" s="21" t="s">
        <v>154</v>
      </c>
      <c r="BM182" s="21" t="s">
        <v>269</v>
      </c>
    </row>
    <row r="183" spans="2:65" s="10" customFormat="1" ht="16.5" customHeight="1">
      <c r="B183" s="176"/>
      <c r="C183" s="177"/>
      <c r="D183" s="177"/>
      <c r="E183" s="178" t="s">
        <v>22</v>
      </c>
      <c r="F183" s="257" t="s">
        <v>270</v>
      </c>
      <c r="G183" s="258"/>
      <c r="H183" s="258"/>
      <c r="I183" s="258"/>
      <c r="J183" s="177"/>
      <c r="K183" s="178" t="s">
        <v>22</v>
      </c>
      <c r="L183" s="177"/>
      <c r="M183" s="177"/>
      <c r="N183" s="177"/>
      <c r="O183" s="177"/>
      <c r="P183" s="177"/>
      <c r="Q183" s="177"/>
      <c r="R183" s="179"/>
      <c r="T183" s="180"/>
      <c r="U183" s="177"/>
      <c r="V183" s="177"/>
      <c r="W183" s="177"/>
      <c r="X183" s="177"/>
      <c r="Y183" s="177"/>
      <c r="Z183" s="177"/>
      <c r="AA183" s="181"/>
      <c r="AT183" s="182" t="s">
        <v>158</v>
      </c>
      <c r="AU183" s="182" t="s">
        <v>155</v>
      </c>
      <c r="AV183" s="10" t="s">
        <v>82</v>
      </c>
      <c r="AW183" s="10" t="s">
        <v>34</v>
      </c>
      <c r="AX183" s="10" t="s">
        <v>76</v>
      </c>
      <c r="AY183" s="182" t="s">
        <v>149</v>
      </c>
    </row>
    <row r="184" spans="2:65" s="10" customFormat="1" ht="16.5" customHeight="1">
      <c r="B184" s="176"/>
      <c r="C184" s="177"/>
      <c r="D184" s="177"/>
      <c r="E184" s="178" t="s">
        <v>22</v>
      </c>
      <c r="F184" s="305" t="s">
        <v>271</v>
      </c>
      <c r="G184" s="306"/>
      <c r="H184" s="306"/>
      <c r="I184" s="306"/>
      <c r="J184" s="177"/>
      <c r="K184" s="178" t="s">
        <v>22</v>
      </c>
      <c r="L184" s="177"/>
      <c r="M184" s="177"/>
      <c r="N184" s="177"/>
      <c r="O184" s="177"/>
      <c r="P184" s="177"/>
      <c r="Q184" s="177"/>
      <c r="R184" s="179"/>
      <c r="T184" s="180"/>
      <c r="U184" s="177"/>
      <c r="V184" s="177"/>
      <c r="W184" s="177"/>
      <c r="X184" s="177"/>
      <c r="Y184" s="177"/>
      <c r="Z184" s="177"/>
      <c r="AA184" s="181"/>
      <c r="AT184" s="182" t="s">
        <v>158</v>
      </c>
      <c r="AU184" s="182" t="s">
        <v>155</v>
      </c>
      <c r="AV184" s="10" t="s">
        <v>82</v>
      </c>
      <c r="AW184" s="10" t="s">
        <v>34</v>
      </c>
      <c r="AX184" s="10" t="s">
        <v>76</v>
      </c>
      <c r="AY184" s="182" t="s">
        <v>149</v>
      </c>
    </row>
    <row r="185" spans="2:65" s="11" customFormat="1" ht="16.5" customHeight="1">
      <c r="B185" s="183"/>
      <c r="C185" s="184"/>
      <c r="D185" s="184"/>
      <c r="E185" s="185" t="s">
        <v>22</v>
      </c>
      <c r="F185" s="255" t="s">
        <v>76</v>
      </c>
      <c r="G185" s="256"/>
      <c r="H185" s="256"/>
      <c r="I185" s="256"/>
      <c r="J185" s="184"/>
      <c r="K185" s="186">
        <v>0</v>
      </c>
      <c r="L185" s="184"/>
      <c r="M185" s="184"/>
      <c r="N185" s="184"/>
      <c r="O185" s="184"/>
      <c r="P185" s="184"/>
      <c r="Q185" s="184"/>
      <c r="R185" s="187"/>
      <c r="T185" s="188"/>
      <c r="U185" s="184"/>
      <c r="V185" s="184"/>
      <c r="W185" s="184"/>
      <c r="X185" s="184"/>
      <c r="Y185" s="184"/>
      <c r="Z185" s="184"/>
      <c r="AA185" s="189"/>
      <c r="AT185" s="190" t="s">
        <v>158</v>
      </c>
      <c r="AU185" s="190" t="s">
        <v>155</v>
      </c>
      <c r="AV185" s="11" t="s">
        <v>85</v>
      </c>
      <c r="AW185" s="11" t="s">
        <v>34</v>
      </c>
      <c r="AX185" s="11" t="s">
        <v>76</v>
      </c>
      <c r="AY185" s="190" t="s">
        <v>149</v>
      </c>
    </row>
    <row r="186" spans="2:65" s="10" customFormat="1" ht="16.5" customHeight="1">
      <c r="B186" s="176"/>
      <c r="C186" s="177"/>
      <c r="D186" s="177"/>
      <c r="E186" s="178" t="s">
        <v>22</v>
      </c>
      <c r="F186" s="305" t="s">
        <v>272</v>
      </c>
      <c r="G186" s="306"/>
      <c r="H186" s="306"/>
      <c r="I186" s="306"/>
      <c r="J186" s="177"/>
      <c r="K186" s="178" t="s">
        <v>22</v>
      </c>
      <c r="L186" s="177"/>
      <c r="M186" s="177"/>
      <c r="N186" s="177"/>
      <c r="O186" s="177"/>
      <c r="P186" s="177"/>
      <c r="Q186" s="177"/>
      <c r="R186" s="179"/>
      <c r="T186" s="180"/>
      <c r="U186" s="177"/>
      <c r="V186" s="177"/>
      <c r="W186" s="177"/>
      <c r="X186" s="177"/>
      <c r="Y186" s="177"/>
      <c r="Z186" s="177"/>
      <c r="AA186" s="181"/>
      <c r="AT186" s="182" t="s">
        <v>158</v>
      </c>
      <c r="AU186" s="182" t="s">
        <v>155</v>
      </c>
      <c r="AV186" s="10" t="s">
        <v>82</v>
      </c>
      <c r="AW186" s="10" t="s">
        <v>34</v>
      </c>
      <c r="AX186" s="10" t="s">
        <v>76</v>
      </c>
      <c r="AY186" s="182" t="s">
        <v>149</v>
      </c>
    </row>
    <row r="187" spans="2:65" s="11" customFormat="1" ht="16.5" customHeight="1">
      <c r="B187" s="183"/>
      <c r="C187" s="184"/>
      <c r="D187" s="184"/>
      <c r="E187" s="185" t="s">
        <v>22</v>
      </c>
      <c r="F187" s="255" t="s">
        <v>76</v>
      </c>
      <c r="G187" s="256"/>
      <c r="H187" s="256"/>
      <c r="I187" s="256"/>
      <c r="J187" s="184"/>
      <c r="K187" s="186">
        <v>0</v>
      </c>
      <c r="L187" s="184"/>
      <c r="M187" s="184"/>
      <c r="N187" s="184"/>
      <c r="O187" s="184"/>
      <c r="P187" s="184"/>
      <c r="Q187" s="184"/>
      <c r="R187" s="187"/>
      <c r="T187" s="188"/>
      <c r="U187" s="184"/>
      <c r="V187" s="184"/>
      <c r="W187" s="184"/>
      <c r="X187" s="184"/>
      <c r="Y187" s="184"/>
      <c r="Z187" s="184"/>
      <c r="AA187" s="189"/>
      <c r="AT187" s="190" t="s">
        <v>158</v>
      </c>
      <c r="AU187" s="190" t="s">
        <v>155</v>
      </c>
      <c r="AV187" s="11" t="s">
        <v>85</v>
      </c>
      <c r="AW187" s="11" t="s">
        <v>34</v>
      </c>
      <c r="AX187" s="11" t="s">
        <v>76</v>
      </c>
      <c r="AY187" s="190" t="s">
        <v>149</v>
      </c>
    </row>
    <row r="188" spans="2:65" s="12" customFormat="1" ht="16.5" customHeight="1">
      <c r="B188" s="195"/>
      <c r="C188" s="196"/>
      <c r="D188" s="196"/>
      <c r="E188" s="197" t="s">
        <v>22</v>
      </c>
      <c r="F188" s="272" t="s">
        <v>273</v>
      </c>
      <c r="G188" s="273"/>
      <c r="H188" s="273"/>
      <c r="I188" s="273"/>
      <c r="J188" s="196"/>
      <c r="K188" s="198">
        <v>0</v>
      </c>
      <c r="L188" s="196"/>
      <c r="M188" s="196"/>
      <c r="N188" s="196"/>
      <c r="O188" s="196"/>
      <c r="P188" s="196"/>
      <c r="Q188" s="196"/>
      <c r="R188" s="199"/>
      <c r="T188" s="200"/>
      <c r="U188" s="196"/>
      <c r="V188" s="196"/>
      <c r="W188" s="196"/>
      <c r="X188" s="196"/>
      <c r="Y188" s="196"/>
      <c r="Z188" s="196"/>
      <c r="AA188" s="201"/>
      <c r="AT188" s="202" t="s">
        <v>158</v>
      </c>
      <c r="AU188" s="202" t="s">
        <v>155</v>
      </c>
      <c r="AV188" s="12" t="s">
        <v>154</v>
      </c>
      <c r="AW188" s="12" t="s">
        <v>34</v>
      </c>
      <c r="AX188" s="12" t="s">
        <v>82</v>
      </c>
      <c r="AY188" s="202" t="s">
        <v>149</v>
      </c>
    </row>
    <row r="189" spans="2:65" s="1" customFormat="1" ht="25.5" customHeight="1">
      <c r="B189" s="37"/>
      <c r="C189" s="169" t="s">
        <v>274</v>
      </c>
      <c r="D189" s="169" t="s">
        <v>150</v>
      </c>
      <c r="E189" s="170" t="s">
        <v>275</v>
      </c>
      <c r="F189" s="259" t="s">
        <v>276</v>
      </c>
      <c r="G189" s="259"/>
      <c r="H189" s="259"/>
      <c r="I189" s="259"/>
      <c r="J189" s="171" t="s">
        <v>165</v>
      </c>
      <c r="K189" s="172">
        <v>26.4</v>
      </c>
      <c r="L189" s="264">
        <v>0</v>
      </c>
      <c r="M189" s="265"/>
      <c r="N189" s="266">
        <f>ROUND(L189*K189,2)</f>
        <v>0</v>
      </c>
      <c r="O189" s="266"/>
      <c r="P189" s="266"/>
      <c r="Q189" s="266"/>
      <c r="R189" s="39"/>
      <c r="T189" s="173" t="s">
        <v>22</v>
      </c>
      <c r="U189" s="46" t="s">
        <v>41</v>
      </c>
      <c r="V189" s="38"/>
      <c r="W189" s="174">
        <f>V189*K189</f>
        <v>0</v>
      </c>
      <c r="X189" s="174">
        <v>0</v>
      </c>
      <c r="Y189" s="174">
        <f>X189*K189</f>
        <v>0</v>
      </c>
      <c r="Z189" s="174">
        <v>0</v>
      </c>
      <c r="AA189" s="175">
        <f>Z189*K189</f>
        <v>0</v>
      </c>
      <c r="AR189" s="21" t="s">
        <v>154</v>
      </c>
      <c r="AT189" s="21" t="s">
        <v>150</v>
      </c>
      <c r="AU189" s="21" t="s">
        <v>155</v>
      </c>
      <c r="AY189" s="21" t="s">
        <v>149</v>
      </c>
      <c r="BE189" s="112">
        <f>IF(U189="základní",N189,0)</f>
        <v>0</v>
      </c>
      <c r="BF189" s="112">
        <f>IF(U189="snížená",N189,0)</f>
        <v>0</v>
      </c>
      <c r="BG189" s="112">
        <f>IF(U189="zákl. přenesená",N189,0)</f>
        <v>0</v>
      </c>
      <c r="BH189" s="112">
        <f>IF(U189="sníž. přenesená",N189,0)</f>
        <v>0</v>
      </c>
      <c r="BI189" s="112">
        <f>IF(U189="nulová",N189,0)</f>
        <v>0</v>
      </c>
      <c r="BJ189" s="21" t="s">
        <v>82</v>
      </c>
      <c r="BK189" s="112">
        <f>ROUND(L189*K189,2)</f>
        <v>0</v>
      </c>
      <c r="BL189" s="21" t="s">
        <v>154</v>
      </c>
      <c r="BM189" s="21" t="s">
        <v>277</v>
      </c>
    </row>
    <row r="190" spans="2:65" s="10" customFormat="1" ht="16.5" customHeight="1">
      <c r="B190" s="176"/>
      <c r="C190" s="177"/>
      <c r="D190" s="177"/>
      <c r="E190" s="178" t="s">
        <v>22</v>
      </c>
      <c r="F190" s="257" t="s">
        <v>278</v>
      </c>
      <c r="G190" s="258"/>
      <c r="H190" s="258"/>
      <c r="I190" s="258"/>
      <c r="J190" s="177"/>
      <c r="K190" s="178" t="s">
        <v>22</v>
      </c>
      <c r="L190" s="177"/>
      <c r="M190" s="177"/>
      <c r="N190" s="177"/>
      <c r="O190" s="177"/>
      <c r="P190" s="177"/>
      <c r="Q190" s="177"/>
      <c r="R190" s="179"/>
      <c r="T190" s="180"/>
      <c r="U190" s="177"/>
      <c r="V190" s="177"/>
      <c r="W190" s="177"/>
      <c r="X190" s="177"/>
      <c r="Y190" s="177"/>
      <c r="Z190" s="177"/>
      <c r="AA190" s="181"/>
      <c r="AT190" s="182" t="s">
        <v>158</v>
      </c>
      <c r="AU190" s="182" t="s">
        <v>155</v>
      </c>
      <c r="AV190" s="10" t="s">
        <v>82</v>
      </c>
      <c r="AW190" s="10" t="s">
        <v>34</v>
      </c>
      <c r="AX190" s="10" t="s">
        <v>76</v>
      </c>
      <c r="AY190" s="182" t="s">
        <v>149</v>
      </c>
    </row>
    <row r="191" spans="2:65" s="11" customFormat="1" ht="16.5" customHeight="1">
      <c r="B191" s="183"/>
      <c r="C191" s="184"/>
      <c r="D191" s="184"/>
      <c r="E191" s="185" t="s">
        <v>22</v>
      </c>
      <c r="F191" s="255" t="s">
        <v>253</v>
      </c>
      <c r="G191" s="256"/>
      <c r="H191" s="256"/>
      <c r="I191" s="256"/>
      <c r="J191" s="184"/>
      <c r="K191" s="186">
        <v>22</v>
      </c>
      <c r="L191" s="184"/>
      <c r="M191" s="184"/>
      <c r="N191" s="184"/>
      <c r="O191" s="184"/>
      <c r="P191" s="184"/>
      <c r="Q191" s="184"/>
      <c r="R191" s="187"/>
      <c r="T191" s="188"/>
      <c r="U191" s="184"/>
      <c r="V191" s="184"/>
      <c r="W191" s="184"/>
      <c r="X191" s="184"/>
      <c r="Y191" s="184"/>
      <c r="Z191" s="184"/>
      <c r="AA191" s="189"/>
      <c r="AT191" s="190" t="s">
        <v>158</v>
      </c>
      <c r="AU191" s="190" t="s">
        <v>155</v>
      </c>
      <c r="AV191" s="11" t="s">
        <v>85</v>
      </c>
      <c r="AW191" s="11" t="s">
        <v>34</v>
      </c>
      <c r="AX191" s="11" t="s">
        <v>76</v>
      </c>
      <c r="AY191" s="190" t="s">
        <v>149</v>
      </c>
    </row>
    <row r="192" spans="2:65" s="10" customFormat="1" ht="16.5" customHeight="1">
      <c r="B192" s="176"/>
      <c r="C192" s="177"/>
      <c r="D192" s="177"/>
      <c r="E192" s="178" t="s">
        <v>22</v>
      </c>
      <c r="F192" s="305" t="s">
        <v>279</v>
      </c>
      <c r="G192" s="306"/>
      <c r="H192" s="306"/>
      <c r="I192" s="306"/>
      <c r="J192" s="177"/>
      <c r="K192" s="178" t="s">
        <v>22</v>
      </c>
      <c r="L192" s="177"/>
      <c r="M192" s="177"/>
      <c r="N192" s="177"/>
      <c r="O192" s="177"/>
      <c r="P192" s="177"/>
      <c r="Q192" s="177"/>
      <c r="R192" s="179"/>
      <c r="T192" s="180"/>
      <c r="U192" s="177"/>
      <c r="V192" s="177"/>
      <c r="W192" s="177"/>
      <c r="X192" s="177"/>
      <c r="Y192" s="177"/>
      <c r="Z192" s="177"/>
      <c r="AA192" s="181"/>
      <c r="AT192" s="182" t="s">
        <v>158</v>
      </c>
      <c r="AU192" s="182" t="s">
        <v>155</v>
      </c>
      <c r="AV192" s="10" t="s">
        <v>82</v>
      </c>
      <c r="AW192" s="10" t="s">
        <v>34</v>
      </c>
      <c r="AX192" s="10" t="s">
        <v>76</v>
      </c>
      <c r="AY192" s="182" t="s">
        <v>149</v>
      </c>
    </row>
    <row r="193" spans="2:65" s="11" customFormat="1" ht="16.5" customHeight="1">
      <c r="B193" s="183"/>
      <c r="C193" s="184"/>
      <c r="D193" s="184"/>
      <c r="E193" s="185" t="s">
        <v>22</v>
      </c>
      <c r="F193" s="255" t="s">
        <v>280</v>
      </c>
      <c r="G193" s="256"/>
      <c r="H193" s="256"/>
      <c r="I193" s="256"/>
      <c r="J193" s="184"/>
      <c r="K193" s="186">
        <v>4.4000000000000004</v>
      </c>
      <c r="L193" s="184"/>
      <c r="M193" s="184"/>
      <c r="N193" s="184"/>
      <c r="O193" s="184"/>
      <c r="P193" s="184"/>
      <c r="Q193" s="184"/>
      <c r="R193" s="187"/>
      <c r="T193" s="188"/>
      <c r="U193" s="184"/>
      <c r="V193" s="184"/>
      <c r="W193" s="184"/>
      <c r="X193" s="184"/>
      <c r="Y193" s="184"/>
      <c r="Z193" s="184"/>
      <c r="AA193" s="189"/>
      <c r="AT193" s="190" t="s">
        <v>158</v>
      </c>
      <c r="AU193" s="190" t="s">
        <v>155</v>
      </c>
      <c r="AV193" s="11" t="s">
        <v>85</v>
      </c>
      <c r="AW193" s="11" t="s">
        <v>34</v>
      </c>
      <c r="AX193" s="11" t="s">
        <v>76</v>
      </c>
      <c r="AY193" s="190" t="s">
        <v>149</v>
      </c>
    </row>
    <row r="194" spans="2:65" s="12" customFormat="1" ht="16.5" customHeight="1">
      <c r="B194" s="195"/>
      <c r="C194" s="196"/>
      <c r="D194" s="196"/>
      <c r="E194" s="197" t="s">
        <v>22</v>
      </c>
      <c r="F194" s="272" t="s">
        <v>273</v>
      </c>
      <c r="G194" s="273"/>
      <c r="H194" s="273"/>
      <c r="I194" s="273"/>
      <c r="J194" s="196"/>
      <c r="K194" s="198">
        <v>26.4</v>
      </c>
      <c r="L194" s="196"/>
      <c r="M194" s="196"/>
      <c r="N194" s="196"/>
      <c r="O194" s="196"/>
      <c r="P194" s="196"/>
      <c r="Q194" s="196"/>
      <c r="R194" s="199"/>
      <c r="T194" s="200"/>
      <c r="U194" s="196"/>
      <c r="V194" s="196"/>
      <c r="W194" s="196"/>
      <c r="X194" s="196"/>
      <c r="Y194" s="196"/>
      <c r="Z194" s="196"/>
      <c r="AA194" s="201"/>
      <c r="AT194" s="202" t="s">
        <v>158</v>
      </c>
      <c r="AU194" s="202" t="s">
        <v>155</v>
      </c>
      <c r="AV194" s="12" t="s">
        <v>154</v>
      </c>
      <c r="AW194" s="12" t="s">
        <v>34</v>
      </c>
      <c r="AX194" s="12" t="s">
        <v>82</v>
      </c>
      <c r="AY194" s="202" t="s">
        <v>149</v>
      </c>
    </row>
    <row r="195" spans="2:65" s="1" customFormat="1" ht="25.5" customHeight="1">
      <c r="B195" s="37"/>
      <c r="C195" s="169" t="s">
        <v>281</v>
      </c>
      <c r="D195" s="169" t="s">
        <v>150</v>
      </c>
      <c r="E195" s="170" t="s">
        <v>282</v>
      </c>
      <c r="F195" s="259" t="s">
        <v>283</v>
      </c>
      <c r="G195" s="259"/>
      <c r="H195" s="259"/>
      <c r="I195" s="259"/>
      <c r="J195" s="171" t="s">
        <v>165</v>
      </c>
      <c r="K195" s="172">
        <v>8</v>
      </c>
      <c r="L195" s="264">
        <v>0</v>
      </c>
      <c r="M195" s="265"/>
      <c r="N195" s="266">
        <f>ROUND(L195*K195,2)</f>
        <v>0</v>
      </c>
      <c r="O195" s="266"/>
      <c r="P195" s="266"/>
      <c r="Q195" s="266"/>
      <c r="R195" s="39"/>
      <c r="T195" s="173" t="s">
        <v>22</v>
      </c>
      <c r="U195" s="46" t="s">
        <v>41</v>
      </c>
      <c r="V195" s="38"/>
      <c r="W195" s="174">
        <f>V195*K195</f>
        <v>0</v>
      </c>
      <c r="X195" s="174">
        <v>0</v>
      </c>
      <c r="Y195" s="174">
        <f>X195*K195</f>
        <v>0</v>
      </c>
      <c r="Z195" s="174">
        <v>0</v>
      </c>
      <c r="AA195" s="175">
        <f>Z195*K195</f>
        <v>0</v>
      </c>
      <c r="AR195" s="21" t="s">
        <v>154</v>
      </c>
      <c r="AT195" s="21" t="s">
        <v>150</v>
      </c>
      <c r="AU195" s="21" t="s">
        <v>155</v>
      </c>
      <c r="AY195" s="21" t="s">
        <v>149</v>
      </c>
      <c r="BE195" s="112">
        <f>IF(U195="základní",N195,0)</f>
        <v>0</v>
      </c>
      <c r="BF195" s="112">
        <f>IF(U195="snížená",N195,0)</f>
        <v>0</v>
      </c>
      <c r="BG195" s="112">
        <f>IF(U195="zákl. přenesená",N195,0)</f>
        <v>0</v>
      </c>
      <c r="BH195" s="112">
        <f>IF(U195="sníž. přenesená",N195,0)</f>
        <v>0</v>
      </c>
      <c r="BI195" s="112">
        <f>IF(U195="nulová",N195,0)</f>
        <v>0</v>
      </c>
      <c r="BJ195" s="21" t="s">
        <v>82</v>
      </c>
      <c r="BK195" s="112">
        <f>ROUND(L195*K195,2)</f>
        <v>0</v>
      </c>
      <c r="BL195" s="21" t="s">
        <v>154</v>
      </c>
      <c r="BM195" s="21" t="s">
        <v>284</v>
      </c>
    </row>
    <row r="196" spans="2:65" s="10" customFormat="1" ht="16.5" customHeight="1">
      <c r="B196" s="176"/>
      <c r="C196" s="177"/>
      <c r="D196" s="177"/>
      <c r="E196" s="178" t="s">
        <v>22</v>
      </c>
      <c r="F196" s="257" t="s">
        <v>285</v>
      </c>
      <c r="G196" s="258"/>
      <c r="H196" s="258"/>
      <c r="I196" s="258"/>
      <c r="J196" s="177"/>
      <c r="K196" s="178" t="s">
        <v>22</v>
      </c>
      <c r="L196" s="177"/>
      <c r="M196" s="177"/>
      <c r="N196" s="177"/>
      <c r="O196" s="177"/>
      <c r="P196" s="177"/>
      <c r="Q196" s="177"/>
      <c r="R196" s="179"/>
      <c r="T196" s="180"/>
      <c r="U196" s="177"/>
      <c r="V196" s="177"/>
      <c r="W196" s="177"/>
      <c r="X196" s="177"/>
      <c r="Y196" s="177"/>
      <c r="Z196" s="177"/>
      <c r="AA196" s="181"/>
      <c r="AT196" s="182" t="s">
        <v>158</v>
      </c>
      <c r="AU196" s="182" t="s">
        <v>155</v>
      </c>
      <c r="AV196" s="10" t="s">
        <v>82</v>
      </c>
      <c r="AW196" s="10" t="s">
        <v>34</v>
      </c>
      <c r="AX196" s="10" t="s">
        <v>76</v>
      </c>
      <c r="AY196" s="182" t="s">
        <v>149</v>
      </c>
    </row>
    <row r="197" spans="2:65" s="11" customFormat="1" ht="16.5" customHeight="1">
      <c r="B197" s="183"/>
      <c r="C197" s="184"/>
      <c r="D197" s="184"/>
      <c r="E197" s="185" t="s">
        <v>22</v>
      </c>
      <c r="F197" s="255" t="s">
        <v>179</v>
      </c>
      <c r="G197" s="256"/>
      <c r="H197" s="256"/>
      <c r="I197" s="256"/>
      <c r="J197" s="184"/>
      <c r="K197" s="186">
        <v>8</v>
      </c>
      <c r="L197" s="184"/>
      <c r="M197" s="184"/>
      <c r="N197" s="184"/>
      <c r="O197" s="184"/>
      <c r="P197" s="184"/>
      <c r="Q197" s="184"/>
      <c r="R197" s="187"/>
      <c r="T197" s="188"/>
      <c r="U197" s="184"/>
      <c r="V197" s="184"/>
      <c r="W197" s="184"/>
      <c r="X197" s="184"/>
      <c r="Y197" s="184"/>
      <c r="Z197" s="184"/>
      <c r="AA197" s="189"/>
      <c r="AT197" s="190" t="s">
        <v>158</v>
      </c>
      <c r="AU197" s="190" t="s">
        <v>155</v>
      </c>
      <c r="AV197" s="11" t="s">
        <v>85</v>
      </c>
      <c r="AW197" s="11" t="s">
        <v>34</v>
      </c>
      <c r="AX197" s="11" t="s">
        <v>82</v>
      </c>
      <c r="AY197" s="190" t="s">
        <v>149</v>
      </c>
    </row>
    <row r="198" spans="2:65" s="1" customFormat="1" ht="25.5" customHeight="1">
      <c r="B198" s="37"/>
      <c r="C198" s="169" t="s">
        <v>286</v>
      </c>
      <c r="D198" s="169" t="s">
        <v>150</v>
      </c>
      <c r="E198" s="170" t="s">
        <v>287</v>
      </c>
      <c r="F198" s="259" t="s">
        <v>288</v>
      </c>
      <c r="G198" s="259"/>
      <c r="H198" s="259"/>
      <c r="I198" s="259"/>
      <c r="J198" s="171" t="s">
        <v>165</v>
      </c>
      <c r="K198" s="172">
        <v>14</v>
      </c>
      <c r="L198" s="264">
        <v>0</v>
      </c>
      <c r="M198" s="265"/>
      <c r="N198" s="266">
        <f>ROUND(L198*K198,2)</f>
        <v>0</v>
      </c>
      <c r="O198" s="266"/>
      <c r="P198" s="266"/>
      <c r="Q198" s="266"/>
      <c r="R198" s="39"/>
      <c r="T198" s="173" t="s">
        <v>22</v>
      </c>
      <c r="U198" s="46" t="s">
        <v>41</v>
      </c>
      <c r="V198" s="38"/>
      <c r="W198" s="174">
        <f>V198*K198</f>
        <v>0</v>
      </c>
      <c r="X198" s="174">
        <v>0</v>
      </c>
      <c r="Y198" s="174">
        <f>X198*K198</f>
        <v>0</v>
      </c>
      <c r="Z198" s="174">
        <v>0</v>
      </c>
      <c r="AA198" s="175">
        <f>Z198*K198</f>
        <v>0</v>
      </c>
      <c r="AR198" s="21" t="s">
        <v>154</v>
      </c>
      <c r="AT198" s="21" t="s">
        <v>150</v>
      </c>
      <c r="AU198" s="21" t="s">
        <v>155</v>
      </c>
      <c r="AY198" s="21" t="s">
        <v>149</v>
      </c>
      <c r="BE198" s="112">
        <f>IF(U198="základní",N198,0)</f>
        <v>0</v>
      </c>
      <c r="BF198" s="112">
        <f>IF(U198="snížená",N198,0)</f>
        <v>0</v>
      </c>
      <c r="BG198" s="112">
        <f>IF(U198="zákl. přenesená",N198,0)</f>
        <v>0</v>
      </c>
      <c r="BH198" s="112">
        <f>IF(U198="sníž. přenesená",N198,0)</f>
        <v>0</v>
      </c>
      <c r="BI198" s="112">
        <f>IF(U198="nulová",N198,0)</f>
        <v>0</v>
      </c>
      <c r="BJ198" s="21" t="s">
        <v>82</v>
      </c>
      <c r="BK198" s="112">
        <f>ROUND(L198*K198,2)</f>
        <v>0</v>
      </c>
      <c r="BL198" s="21" t="s">
        <v>154</v>
      </c>
      <c r="BM198" s="21" t="s">
        <v>289</v>
      </c>
    </row>
    <row r="199" spans="2:65" s="10" customFormat="1" ht="16.5" customHeight="1">
      <c r="B199" s="176"/>
      <c r="C199" s="177"/>
      <c r="D199" s="177"/>
      <c r="E199" s="178" t="s">
        <v>22</v>
      </c>
      <c r="F199" s="257" t="s">
        <v>285</v>
      </c>
      <c r="G199" s="258"/>
      <c r="H199" s="258"/>
      <c r="I199" s="258"/>
      <c r="J199" s="177"/>
      <c r="K199" s="178" t="s">
        <v>22</v>
      </c>
      <c r="L199" s="177"/>
      <c r="M199" s="177"/>
      <c r="N199" s="177"/>
      <c r="O199" s="177"/>
      <c r="P199" s="177"/>
      <c r="Q199" s="177"/>
      <c r="R199" s="179"/>
      <c r="T199" s="180"/>
      <c r="U199" s="177"/>
      <c r="V199" s="177"/>
      <c r="W199" s="177"/>
      <c r="X199" s="177"/>
      <c r="Y199" s="177"/>
      <c r="Z199" s="177"/>
      <c r="AA199" s="181"/>
      <c r="AT199" s="182" t="s">
        <v>158</v>
      </c>
      <c r="AU199" s="182" t="s">
        <v>155</v>
      </c>
      <c r="AV199" s="10" t="s">
        <v>82</v>
      </c>
      <c r="AW199" s="10" t="s">
        <v>34</v>
      </c>
      <c r="AX199" s="10" t="s">
        <v>76</v>
      </c>
      <c r="AY199" s="182" t="s">
        <v>149</v>
      </c>
    </row>
    <row r="200" spans="2:65" s="11" customFormat="1" ht="16.5" customHeight="1">
      <c r="B200" s="183"/>
      <c r="C200" s="184"/>
      <c r="D200" s="184"/>
      <c r="E200" s="185" t="s">
        <v>22</v>
      </c>
      <c r="F200" s="255" t="s">
        <v>214</v>
      </c>
      <c r="G200" s="256"/>
      <c r="H200" s="256"/>
      <c r="I200" s="256"/>
      <c r="J200" s="184"/>
      <c r="K200" s="186">
        <v>14</v>
      </c>
      <c r="L200" s="184"/>
      <c r="M200" s="184"/>
      <c r="N200" s="184"/>
      <c r="O200" s="184"/>
      <c r="P200" s="184"/>
      <c r="Q200" s="184"/>
      <c r="R200" s="187"/>
      <c r="T200" s="188"/>
      <c r="U200" s="184"/>
      <c r="V200" s="184"/>
      <c r="W200" s="184"/>
      <c r="X200" s="184"/>
      <c r="Y200" s="184"/>
      <c r="Z200" s="184"/>
      <c r="AA200" s="189"/>
      <c r="AT200" s="190" t="s">
        <v>158</v>
      </c>
      <c r="AU200" s="190" t="s">
        <v>155</v>
      </c>
      <c r="AV200" s="11" t="s">
        <v>85</v>
      </c>
      <c r="AW200" s="11" t="s">
        <v>34</v>
      </c>
      <c r="AX200" s="11" t="s">
        <v>82</v>
      </c>
      <c r="AY200" s="190" t="s">
        <v>149</v>
      </c>
    </row>
    <row r="201" spans="2:65" s="1" customFormat="1" ht="25.5" customHeight="1">
      <c r="B201" s="37"/>
      <c r="C201" s="169" t="s">
        <v>290</v>
      </c>
      <c r="D201" s="169" t="s">
        <v>150</v>
      </c>
      <c r="E201" s="170" t="s">
        <v>291</v>
      </c>
      <c r="F201" s="259" t="s">
        <v>292</v>
      </c>
      <c r="G201" s="259"/>
      <c r="H201" s="259"/>
      <c r="I201" s="259"/>
      <c r="J201" s="171" t="s">
        <v>165</v>
      </c>
      <c r="K201" s="172">
        <v>1046.45</v>
      </c>
      <c r="L201" s="264">
        <v>0</v>
      </c>
      <c r="M201" s="265"/>
      <c r="N201" s="266">
        <f>ROUND(L201*K201,2)</f>
        <v>0</v>
      </c>
      <c r="O201" s="266"/>
      <c r="P201" s="266"/>
      <c r="Q201" s="266"/>
      <c r="R201" s="39"/>
      <c r="T201" s="173" t="s">
        <v>22</v>
      </c>
      <c r="U201" s="46" t="s">
        <v>41</v>
      </c>
      <c r="V201" s="38"/>
      <c r="W201" s="174">
        <f>V201*K201</f>
        <v>0</v>
      </c>
      <c r="X201" s="174">
        <v>0</v>
      </c>
      <c r="Y201" s="174">
        <f>X201*K201</f>
        <v>0</v>
      </c>
      <c r="Z201" s="174">
        <v>0</v>
      </c>
      <c r="AA201" s="175">
        <f>Z201*K201</f>
        <v>0</v>
      </c>
      <c r="AR201" s="21" t="s">
        <v>154</v>
      </c>
      <c r="AT201" s="21" t="s">
        <v>150</v>
      </c>
      <c r="AU201" s="21" t="s">
        <v>155</v>
      </c>
      <c r="AY201" s="21" t="s">
        <v>149</v>
      </c>
      <c r="BE201" s="112">
        <f>IF(U201="základní",N201,0)</f>
        <v>0</v>
      </c>
      <c r="BF201" s="112">
        <f>IF(U201="snížená",N201,0)</f>
        <v>0</v>
      </c>
      <c r="BG201" s="112">
        <f>IF(U201="zákl. přenesená",N201,0)</f>
        <v>0</v>
      </c>
      <c r="BH201" s="112">
        <f>IF(U201="sníž. přenesená",N201,0)</f>
        <v>0</v>
      </c>
      <c r="BI201" s="112">
        <f>IF(U201="nulová",N201,0)</f>
        <v>0</v>
      </c>
      <c r="BJ201" s="21" t="s">
        <v>82</v>
      </c>
      <c r="BK201" s="112">
        <f>ROUND(L201*K201,2)</f>
        <v>0</v>
      </c>
      <c r="BL201" s="21" t="s">
        <v>154</v>
      </c>
      <c r="BM201" s="21" t="s">
        <v>293</v>
      </c>
    </row>
    <row r="202" spans="2:65" s="10" customFormat="1" ht="16.5" customHeight="1">
      <c r="B202" s="176"/>
      <c r="C202" s="177"/>
      <c r="D202" s="177"/>
      <c r="E202" s="178" t="s">
        <v>22</v>
      </c>
      <c r="F202" s="257" t="s">
        <v>294</v>
      </c>
      <c r="G202" s="258"/>
      <c r="H202" s="258"/>
      <c r="I202" s="258"/>
      <c r="J202" s="177"/>
      <c r="K202" s="178" t="s">
        <v>22</v>
      </c>
      <c r="L202" s="177"/>
      <c r="M202" s="177"/>
      <c r="N202" s="177"/>
      <c r="O202" s="177"/>
      <c r="P202" s="177"/>
      <c r="Q202" s="177"/>
      <c r="R202" s="179"/>
      <c r="T202" s="180"/>
      <c r="U202" s="177"/>
      <c r="V202" s="177"/>
      <c r="W202" s="177"/>
      <c r="X202" s="177"/>
      <c r="Y202" s="177"/>
      <c r="Z202" s="177"/>
      <c r="AA202" s="181"/>
      <c r="AT202" s="182" t="s">
        <v>158</v>
      </c>
      <c r="AU202" s="182" t="s">
        <v>155</v>
      </c>
      <c r="AV202" s="10" t="s">
        <v>82</v>
      </c>
      <c r="AW202" s="10" t="s">
        <v>34</v>
      </c>
      <c r="AX202" s="10" t="s">
        <v>76</v>
      </c>
      <c r="AY202" s="182" t="s">
        <v>149</v>
      </c>
    </row>
    <row r="203" spans="2:65" s="11" customFormat="1" ht="16.5" customHeight="1">
      <c r="B203" s="183"/>
      <c r="C203" s="184"/>
      <c r="D203" s="184"/>
      <c r="E203" s="185" t="s">
        <v>22</v>
      </c>
      <c r="F203" s="255" t="s">
        <v>295</v>
      </c>
      <c r="G203" s="256"/>
      <c r="H203" s="256"/>
      <c r="I203" s="256"/>
      <c r="J203" s="184"/>
      <c r="K203" s="186">
        <v>47.85</v>
      </c>
      <c r="L203" s="184"/>
      <c r="M203" s="184"/>
      <c r="N203" s="184"/>
      <c r="O203" s="184"/>
      <c r="P203" s="184"/>
      <c r="Q203" s="184"/>
      <c r="R203" s="187"/>
      <c r="T203" s="188"/>
      <c r="U203" s="184"/>
      <c r="V203" s="184"/>
      <c r="W203" s="184"/>
      <c r="X203" s="184"/>
      <c r="Y203" s="184"/>
      <c r="Z203" s="184"/>
      <c r="AA203" s="189"/>
      <c r="AT203" s="190" t="s">
        <v>158</v>
      </c>
      <c r="AU203" s="190" t="s">
        <v>155</v>
      </c>
      <c r="AV203" s="11" t="s">
        <v>85</v>
      </c>
      <c r="AW203" s="11" t="s">
        <v>34</v>
      </c>
      <c r="AX203" s="11" t="s">
        <v>76</v>
      </c>
      <c r="AY203" s="190" t="s">
        <v>149</v>
      </c>
    </row>
    <row r="204" spans="2:65" s="10" customFormat="1" ht="16.5" customHeight="1">
      <c r="B204" s="176"/>
      <c r="C204" s="177"/>
      <c r="D204" s="177"/>
      <c r="E204" s="178" t="s">
        <v>22</v>
      </c>
      <c r="F204" s="305" t="s">
        <v>296</v>
      </c>
      <c r="G204" s="306"/>
      <c r="H204" s="306"/>
      <c r="I204" s="306"/>
      <c r="J204" s="177"/>
      <c r="K204" s="178" t="s">
        <v>22</v>
      </c>
      <c r="L204" s="177"/>
      <c r="M204" s="177"/>
      <c r="N204" s="177"/>
      <c r="O204" s="177"/>
      <c r="P204" s="177"/>
      <c r="Q204" s="177"/>
      <c r="R204" s="179"/>
      <c r="T204" s="180"/>
      <c r="U204" s="177"/>
      <c r="V204" s="177"/>
      <c r="W204" s="177"/>
      <c r="X204" s="177"/>
      <c r="Y204" s="177"/>
      <c r="Z204" s="177"/>
      <c r="AA204" s="181"/>
      <c r="AT204" s="182" t="s">
        <v>158</v>
      </c>
      <c r="AU204" s="182" t="s">
        <v>155</v>
      </c>
      <c r="AV204" s="10" t="s">
        <v>82</v>
      </c>
      <c r="AW204" s="10" t="s">
        <v>34</v>
      </c>
      <c r="AX204" s="10" t="s">
        <v>76</v>
      </c>
      <c r="AY204" s="182" t="s">
        <v>149</v>
      </c>
    </row>
    <row r="205" spans="2:65" s="11" customFormat="1" ht="16.5" customHeight="1">
      <c r="B205" s="183"/>
      <c r="C205" s="184"/>
      <c r="D205" s="184"/>
      <c r="E205" s="185" t="s">
        <v>22</v>
      </c>
      <c r="F205" s="255" t="s">
        <v>297</v>
      </c>
      <c r="G205" s="256"/>
      <c r="H205" s="256"/>
      <c r="I205" s="256"/>
      <c r="J205" s="184"/>
      <c r="K205" s="186">
        <v>998.6</v>
      </c>
      <c r="L205" s="184"/>
      <c r="M205" s="184"/>
      <c r="N205" s="184"/>
      <c r="O205" s="184"/>
      <c r="P205" s="184"/>
      <c r="Q205" s="184"/>
      <c r="R205" s="187"/>
      <c r="T205" s="188"/>
      <c r="U205" s="184"/>
      <c r="V205" s="184"/>
      <c r="W205" s="184"/>
      <c r="X205" s="184"/>
      <c r="Y205" s="184"/>
      <c r="Z205" s="184"/>
      <c r="AA205" s="189"/>
      <c r="AT205" s="190" t="s">
        <v>158</v>
      </c>
      <c r="AU205" s="190" t="s">
        <v>155</v>
      </c>
      <c r="AV205" s="11" t="s">
        <v>85</v>
      </c>
      <c r="AW205" s="11" t="s">
        <v>34</v>
      </c>
      <c r="AX205" s="11" t="s">
        <v>76</v>
      </c>
      <c r="AY205" s="190" t="s">
        <v>149</v>
      </c>
    </row>
    <row r="206" spans="2:65" s="12" customFormat="1" ht="16.5" customHeight="1">
      <c r="B206" s="195"/>
      <c r="C206" s="196"/>
      <c r="D206" s="196"/>
      <c r="E206" s="197" t="s">
        <v>22</v>
      </c>
      <c r="F206" s="272" t="s">
        <v>273</v>
      </c>
      <c r="G206" s="273"/>
      <c r="H206" s="273"/>
      <c r="I206" s="273"/>
      <c r="J206" s="196"/>
      <c r="K206" s="198">
        <v>1046.45</v>
      </c>
      <c r="L206" s="196"/>
      <c r="M206" s="196"/>
      <c r="N206" s="196"/>
      <c r="O206" s="196"/>
      <c r="P206" s="196"/>
      <c r="Q206" s="196"/>
      <c r="R206" s="199"/>
      <c r="T206" s="200"/>
      <c r="U206" s="196"/>
      <c r="V206" s="196"/>
      <c r="W206" s="196"/>
      <c r="X206" s="196"/>
      <c r="Y206" s="196"/>
      <c r="Z206" s="196"/>
      <c r="AA206" s="201"/>
      <c r="AT206" s="202" t="s">
        <v>158</v>
      </c>
      <c r="AU206" s="202" t="s">
        <v>155</v>
      </c>
      <c r="AV206" s="12" t="s">
        <v>154</v>
      </c>
      <c r="AW206" s="12" t="s">
        <v>34</v>
      </c>
      <c r="AX206" s="12" t="s">
        <v>82</v>
      </c>
      <c r="AY206" s="202" t="s">
        <v>149</v>
      </c>
    </row>
    <row r="207" spans="2:65" s="1" customFormat="1" ht="16.5" customHeight="1">
      <c r="B207" s="37"/>
      <c r="C207" s="169" t="s">
        <v>298</v>
      </c>
      <c r="D207" s="169" t="s">
        <v>150</v>
      </c>
      <c r="E207" s="170" t="s">
        <v>299</v>
      </c>
      <c r="F207" s="259" t="s">
        <v>300</v>
      </c>
      <c r="G207" s="259"/>
      <c r="H207" s="259"/>
      <c r="I207" s="259"/>
      <c r="J207" s="171" t="s">
        <v>165</v>
      </c>
      <c r="K207" s="172">
        <v>578.79999999999995</v>
      </c>
      <c r="L207" s="264">
        <v>0</v>
      </c>
      <c r="M207" s="265"/>
      <c r="N207" s="266">
        <f>ROUND(L207*K207,2)</f>
        <v>0</v>
      </c>
      <c r="O207" s="266"/>
      <c r="P207" s="266"/>
      <c r="Q207" s="266"/>
      <c r="R207" s="39"/>
      <c r="T207" s="173" t="s">
        <v>22</v>
      </c>
      <c r="U207" s="46" t="s">
        <v>41</v>
      </c>
      <c r="V207" s="38"/>
      <c r="W207" s="174">
        <f>V207*K207</f>
        <v>0</v>
      </c>
      <c r="X207" s="174">
        <v>0</v>
      </c>
      <c r="Y207" s="174">
        <f>X207*K207</f>
        <v>0</v>
      </c>
      <c r="Z207" s="174">
        <v>0</v>
      </c>
      <c r="AA207" s="175">
        <f>Z207*K207</f>
        <v>0</v>
      </c>
      <c r="AR207" s="21" t="s">
        <v>154</v>
      </c>
      <c r="AT207" s="21" t="s">
        <v>150</v>
      </c>
      <c r="AU207" s="21" t="s">
        <v>155</v>
      </c>
      <c r="AY207" s="21" t="s">
        <v>149</v>
      </c>
      <c r="BE207" s="112">
        <f>IF(U207="základní",N207,0)</f>
        <v>0</v>
      </c>
      <c r="BF207" s="112">
        <f>IF(U207="snížená",N207,0)</f>
        <v>0</v>
      </c>
      <c r="BG207" s="112">
        <f>IF(U207="zákl. přenesená",N207,0)</f>
        <v>0</v>
      </c>
      <c r="BH207" s="112">
        <f>IF(U207="sníž. přenesená",N207,0)</f>
        <v>0</v>
      </c>
      <c r="BI207" s="112">
        <f>IF(U207="nulová",N207,0)</f>
        <v>0</v>
      </c>
      <c r="BJ207" s="21" t="s">
        <v>82</v>
      </c>
      <c r="BK207" s="112">
        <f>ROUND(L207*K207,2)</f>
        <v>0</v>
      </c>
      <c r="BL207" s="21" t="s">
        <v>154</v>
      </c>
      <c r="BM207" s="21" t="s">
        <v>301</v>
      </c>
    </row>
    <row r="208" spans="2:65" s="10" customFormat="1" ht="16.5" customHeight="1">
      <c r="B208" s="176"/>
      <c r="C208" s="177"/>
      <c r="D208" s="177"/>
      <c r="E208" s="178" t="s">
        <v>22</v>
      </c>
      <c r="F208" s="257" t="s">
        <v>302</v>
      </c>
      <c r="G208" s="258"/>
      <c r="H208" s="258"/>
      <c r="I208" s="258"/>
      <c r="J208" s="177"/>
      <c r="K208" s="178" t="s">
        <v>22</v>
      </c>
      <c r="L208" s="177"/>
      <c r="M208" s="177"/>
      <c r="N208" s="177"/>
      <c r="O208" s="177"/>
      <c r="P208" s="177"/>
      <c r="Q208" s="177"/>
      <c r="R208" s="179"/>
      <c r="T208" s="180"/>
      <c r="U208" s="177"/>
      <c r="V208" s="177"/>
      <c r="W208" s="177"/>
      <c r="X208" s="177"/>
      <c r="Y208" s="177"/>
      <c r="Z208" s="177"/>
      <c r="AA208" s="181"/>
      <c r="AT208" s="182" t="s">
        <v>158</v>
      </c>
      <c r="AU208" s="182" t="s">
        <v>155</v>
      </c>
      <c r="AV208" s="10" t="s">
        <v>82</v>
      </c>
      <c r="AW208" s="10" t="s">
        <v>34</v>
      </c>
      <c r="AX208" s="10" t="s">
        <v>76</v>
      </c>
      <c r="AY208" s="182" t="s">
        <v>149</v>
      </c>
    </row>
    <row r="209" spans="2:65" s="11" customFormat="1" ht="16.5" customHeight="1">
      <c r="B209" s="183"/>
      <c r="C209" s="184"/>
      <c r="D209" s="184"/>
      <c r="E209" s="185" t="s">
        <v>22</v>
      </c>
      <c r="F209" s="255" t="s">
        <v>303</v>
      </c>
      <c r="G209" s="256"/>
      <c r="H209" s="256"/>
      <c r="I209" s="256"/>
      <c r="J209" s="184"/>
      <c r="K209" s="186">
        <v>578.79999999999995</v>
      </c>
      <c r="L209" s="184"/>
      <c r="M209" s="184"/>
      <c r="N209" s="184"/>
      <c r="O209" s="184"/>
      <c r="P209" s="184"/>
      <c r="Q209" s="184"/>
      <c r="R209" s="187"/>
      <c r="T209" s="188"/>
      <c r="U209" s="184"/>
      <c r="V209" s="184"/>
      <c r="W209" s="184"/>
      <c r="X209" s="184"/>
      <c r="Y209" s="184"/>
      <c r="Z209" s="184"/>
      <c r="AA209" s="189"/>
      <c r="AT209" s="190" t="s">
        <v>158</v>
      </c>
      <c r="AU209" s="190" t="s">
        <v>155</v>
      </c>
      <c r="AV209" s="11" t="s">
        <v>85</v>
      </c>
      <c r="AW209" s="11" t="s">
        <v>34</v>
      </c>
      <c r="AX209" s="11" t="s">
        <v>82</v>
      </c>
      <c r="AY209" s="190" t="s">
        <v>149</v>
      </c>
    </row>
    <row r="210" spans="2:65" s="1" customFormat="1" ht="16.5" customHeight="1">
      <c r="B210" s="37"/>
      <c r="C210" s="169" t="s">
        <v>304</v>
      </c>
      <c r="D210" s="169" t="s">
        <v>150</v>
      </c>
      <c r="E210" s="170" t="s">
        <v>305</v>
      </c>
      <c r="F210" s="259" t="s">
        <v>306</v>
      </c>
      <c r="G210" s="259"/>
      <c r="H210" s="259"/>
      <c r="I210" s="259"/>
      <c r="J210" s="171" t="s">
        <v>165</v>
      </c>
      <c r="K210" s="172">
        <v>1039</v>
      </c>
      <c r="L210" s="264">
        <v>0</v>
      </c>
      <c r="M210" s="265"/>
      <c r="N210" s="266">
        <f>ROUND(L210*K210,2)</f>
        <v>0</v>
      </c>
      <c r="O210" s="266"/>
      <c r="P210" s="266"/>
      <c r="Q210" s="266"/>
      <c r="R210" s="39"/>
      <c r="T210" s="173" t="s">
        <v>22</v>
      </c>
      <c r="U210" s="46" t="s">
        <v>41</v>
      </c>
      <c r="V210" s="38"/>
      <c r="W210" s="174">
        <f>V210*K210</f>
        <v>0</v>
      </c>
      <c r="X210" s="174">
        <v>0</v>
      </c>
      <c r="Y210" s="174">
        <f>X210*K210</f>
        <v>0</v>
      </c>
      <c r="Z210" s="174">
        <v>0</v>
      </c>
      <c r="AA210" s="175">
        <f>Z210*K210</f>
        <v>0</v>
      </c>
      <c r="AR210" s="21" t="s">
        <v>154</v>
      </c>
      <c r="AT210" s="21" t="s">
        <v>150</v>
      </c>
      <c r="AU210" s="21" t="s">
        <v>155</v>
      </c>
      <c r="AY210" s="21" t="s">
        <v>149</v>
      </c>
      <c r="BE210" s="112">
        <f>IF(U210="základní",N210,0)</f>
        <v>0</v>
      </c>
      <c r="BF210" s="112">
        <f>IF(U210="snížená",N210,0)</f>
        <v>0</v>
      </c>
      <c r="BG210" s="112">
        <f>IF(U210="zákl. přenesená",N210,0)</f>
        <v>0</v>
      </c>
      <c r="BH210" s="112">
        <f>IF(U210="sníž. přenesená",N210,0)</f>
        <v>0</v>
      </c>
      <c r="BI210" s="112">
        <f>IF(U210="nulová",N210,0)</f>
        <v>0</v>
      </c>
      <c r="BJ210" s="21" t="s">
        <v>82</v>
      </c>
      <c r="BK210" s="112">
        <f>ROUND(L210*K210,2)</f>
        <v>0</v>
      </c>
      <c r="BL210" s="21" t="s">
        <v>154</v>
      </c>
      <c r="BM210" s="21" t="s">
        <v>307</v>
      </c>
    </row>
    <row r="211" spans="2:65" s="10" customFormat="1" ht="16.5" customHeight="1">
      <c r="B211" s="176"/>
      <c r="C211" s="177"/>
      <c r="D211" s="177"/>
      <c r="E211" s="178" t="s">
        <v>22</v>
      </c>
      <c r="F211" s="257" t="s">
        <v>308</v>
      </c>
      <c r="G211" s="258"/>
      <c r="H211" s="258"/>
      <c r="I211" s="258"/>
      <c r="J211" s="177"/>
      <c r="K211" s="178" t="s">
        <v>22</v>
      </c>
      <c r="L211" s="177"/>
      <c r="M211" s="177"/>
      <c r="N211" s="177"/>
      <c r="O211" s="177"/>
      <c r="P211" s="177"/>
      <c r="Q211" s="177"/>
      <c r="R211" s="179"/>
      <c r="T211" s="180"/>
      <c r="U211" s="177"/>
      <c r="V211" s="177"/>
      <c r="W211" s="177"/>
      <c r="X211" s="177"/>
      <c r="Y211" s="177"/>
      <c r="Z211" s="177"/>
      <c r="AA211" s="181"/>
      <c r="AT211" s="182" t="s">
        <v>158</v>
      </c>
      <c r="AU211" s="182" t="s">
        <v>155</v>
      </c>
      <c r="AV211" s="10" t="s">
        <v>82</v>
      </c>
      <c r="AW211" s="10" t="s">
        <v>34</v>
      </c>
      <c r="AX211" s="10" t="s">
        <v>76</v>
      </c>
      <c r="AY211" s="182" t="s">
        <v>149</v>
      </c>
    </row>
    <row r="212" spans="2:65" s="11" customFormat="1" ht="16.5" customHeight="1">
      <c r="B212" s="183"/>
      <c r="C212" s="184"/>
      <c r="D212" s="184"/>
      <c r="E212" s="185" t="s">
        <v>22</v>
      </c>
      <c r="F212" s="255" t="s">
        <v>309</v>
      </c>
      <c r="G212" s="256"/>
      <c r="H212" s="256"/>
      <c r="I212" s="256"/>
      <c r="J212" s="184"/>
      <c r="K212" s="186">
        <v>1039</v>
      </c>
      <c r="L212" s="184"/>
      <c r="M212" s="184"/>
      <c r="N212" s="184"/>
      <c r="O212" s="184"/>
      <c r="P212" s="184"/>
      <c r="Q212" s="184"/>
      <c r="R212" s="187"/>
      <c r="T212" s="188"/>
      <c r="U212" s="184"/>
      <c r="V212" s="184"/>
      <c r="W212" s="184"/>
      <c r="X212" s="184"/>
      <c r="Y212" s="184"/>
      <c r="Z212" s="184"/>
      <c r="AA212" s="189"/>
      <c r="AT212" s="190" t="s">
        <v>158</v>
      </c>
      <c r="AU212" s="190" t="s">
        <v>155</v>
      </c>
      <c r="AV212" s="11" t="s">
        <v>85</v>
      </c>
      <c r="AW212" s="11" t="s">
        <v>34</v>
      </c>
      <c r="AX212" s="11" t="s">
        <v>82</v>
      </c>
      <c r="AY212" s="190" t="s">
        <v>149</v>
      </c>
    </row>
    <row r="213" spans="2:65" s="1" customFormat="1" ht="25.5" customHeight="1">
      <c r="B213" s="37"/>
      <c r="C213" s="169" t="s">
        <v>310</v>
      </c>
      <c r="D213" s="169" t="s">
        <v>150</v>
      </c>
      <c r="E213" s="170" t="s">
        <v>311</v>
      </c>
      <c r="F213" s="259" t="s">
        <v>312</v>
      </c>
      <c r="G213" s="259"/>
      <c r="H213" s="259"/>
      <c r="I213" s="259"/>
      <c r="J213" s="171" t="s">
        <v>313</v>
      </c>
      <c r="K213" s="172">
        <v>51</v>
      </c>
      <c r="L213" s="264">
        <v>0</v>
      </c>
      <c r="M213" s="265"/>
      <c r="N213" s="266">
        <f>ROUND(L213*K213,2)</f>
        <v>0</v>
      </c>
      <c r="O213" s="266"/>
      <c r="P213" s="266"/>
      <c r="Q213" s="266"/>
      <c r="R213" s="39"/>
      <c r="T213" s="173" t="s">
        <v>22</v>
      </c>
      <c r="U213" s="46" t="s">
        <v>41</v>
      </c>
      <c r="V213" s="38"/>
      <c r="W213" s="174">
        <f>V213*K213</f>
        <v>0</v>
      </c>
      <c r="X213" s="174">
        <v>8.0999999999999996E-4</v>
      </c>
      <c r="Y213" s="174">
        <f>X213*K213</f>
        <v>4.1309999999999999E-2</v>
      </c>
      <c r="Z213" s="174">
        <v>0</v>
      </c>
      <c r="AA213" s="175">
        <f>Z213*K213</f>
        <v>0</v>
      </c>
      <c r="AR213" s="21" t="s">
        <v>154</v>
      </c>
      <c r="AT213" s="21" t="s">
        <v>150</v>
      </c>
      <c r="AU213" s="21" t="s">
        <v>155</v>
      </c>
      <c r="AY213" s="21" t="s">
        <v>149</v>
      </c>
      <c r="BE213" s="112">
        <f>IF(U213="základní",N213,0)</f>
        <v>0</v>
      </c>
      <c r="BF213" s="112">
        <f>IF(U213="snížená",N213,0)</f>
        <v>0</v>
      </c>
      <c r="BG213" s="112">
        <f>IF(U213="zákl. přenesená",N213,0)</f>
        <v>0</v>
      </c>
      <c r="BH213" s="112">
        <f>IF(U213="sníž. přenesená",N213,0)</f>
        <v>0</v>
      </c>
      <c r="BI213" s="112">
        <f>IF(U213="nulová",N213,0)</f>
        <v>0</v>
      </c>
      <c r="BJ213" s="21" t="s">
        <v>82</v>
      </c>
      <c r="BK213" s="112">
        <f>ROUND(L213*K213,2)</f>
        <v>0</v>
      </c>
      <c r="BL213" s="21" t="s">
        <v>154</v>
      </c>
      <c r="BM213" s="21" t="s">
        <v>314</v>
      </c>
    </row>
    <row r="214" spans="2:65" s="1" customFormat="1" ht="38.25" customHeight="1">
      <c r="B214" s="37"/>
      <c r="C214" s="169" t="s">
        <v>315</v>
      </c>
      <c r="D214" s="169" t="s">
        <v>150</v>
      </c>
      <c r="E214" s="170" t="s">
        <v>259</v>
      </c>
      <c r="F214" s="259" t="s">
        <v>260</v>
      </c>
      <c r="G214" s="259"/>
      <c r="H214" s="259"/>
      <c r="I214" s="259"/>
      <c r="J214" s="171" t="s">
        <v>207</v>
      </c>
      <c r="K214" s="172">
        <v>6.42</v>
      </c>
      <c r="L214" s="264">
        <v>0</v>
      </c>
      <c r="M214" s="265"/>
      <c r="N214" s="266">
        <f>ROUND(L214*K214,2)</f>
        <v>0</v>
      </c>
      <c r="O214" s="266"/>
      <c r="P214" s="266"/>
      <c r="Q214" s="266"/>
      <c r="R214" s="39"/>
      <c r="T214" s="173" t="s">
        <v>22</v>
      </c>
      <c r="U214" s="46" t="s">
        <v>41</v>
      </c>
      <c r="V214" s="38"/>
      <c r="W214" s="174">
        <f>V214*K214</f>
        <v>0</v>
      </c>
      <c r="X214" s="174">
        <v>0</v>
      </c>
      <c r="Y214" s="174">
        <f>X214*K214</f>
        <v>0</v>
      </c>
      <c r="Z214" s="174">
        <v>0</v>
      </c>
      <c r="AA214" s="175">
        <f>Z214*K214</f>
        <v>0</v>
      </c>
      <c r="AR214" s="21" t="s">
        <v>154</v>
      </c>
      <c r="AT214" s="21" t="s">
        <v>150</v>
      </c>
      <c r="AU214" s="21" t="s">
        <v>155</v>
      </c>
      <c r="AY214" s="21" t="s">
        <v>149</v>
      </c>
      <c r="BE214" s="112">
        <f>IF(U214="základní",N214,0)</f>
        <v>0</v>
      </c>
      <c r="BF214" s="112">
        <f>IF(U214="snížená",N214,0)</f>
        <v>0</v>
      </c>
      <c r="BG214" s="112">
        <f>IF(U214="zákl. přenesená",N214,0)</f>
        <v>0</v>
      </c>
      <c r="BH214" s="112">
        <f>IF(U214="sníž. přenesená",N214,0)</f>
        <v>0</v>
      </c>
      <c r="BI214" s="112">
        <f>IF(U214="nulová",N214,0)</f>
        <v>0</v>
      </c>
      <c r="BJ214" s="21" t="s">
        <v>82</v>
      </c>
      <c r="BK214" s="112">
        <f>ROUND(L214*K214,2)</f>
        <v>0</v>
      </c>
      <c r="BL214" s="21" t="s">
        <v>154</v>
      </c>
      <c r="BM214" s="21" t="s">
        <v>316</v>
      </c>
    </row>
    <row r="215" spans="2:65" s="9" customFormat="1" ht="22.35" customHeight="1">
      <c r="B215" s="158"/>
      <c r="C215" s="159"/>
      <c r="D215" s="168" t="s">
        <v>118</v>
      </c>
      <c r="E215" s="168"/>
      <c r="F215" s="168"/>
      <c r="G215" s="168"/>
      <c r="H215" s="168"/>
      <c r="I215" s="168"/>
      <c r="J215" s="168"/>
      <c r="K215" s="168"/>
      <c r="L215" s="168"/>
      <c r="M215" s="168"/>
      <c r="N215" s="270">
        <f>BK215</f>
        <v>0</v>
      </c>
      <c r="O215" s="271"/>
      <c r="P215" s="271"/>
      <c r="Q215" s="271"/>
      <c r="R215" s="161"/>
      <c r="T215" s="162"/>
      <c r="U215" s="159"/>
      <c r="V215" s="159"/>
      <c r="W215" s="163">
        <f>SUM(W216:W261)</f>
        <v>0</v>
      </c>
      <c r="X215" s="159"/>
      <c r="Y215" s="163">
        <f>SUM(Y216:Y261)</f>
        <v>406.91752709999992</v>
      </c>
      <c r="Z215" s="159"/>
      <c r="AA215" s="164">
        <f>SUM(AA216:AA261)</f>
        <v>0</v>
      </c>
      <c r="AR215" s="165" t="s">
        <v>82</v>
      </c>
      <c r="AT215" s="166" t="s">
        <v>75</v>
      </c>
      <c r="AU215" s="166" t="s">
        <v>85</v>
      </c>
      <c r="AY215" s="165" t="s">
        <v>149</v>
      </c>
      <c r="BK215" s="167">
        <f>SUM(BK216:BK261)</f>
        <v>0</v>
      </c>
    </row>
    <row r="216" spans="2:65" s="1" customFormat="1" ht="25.5" customHeight="1">
      <c r="B216" s="37"/>
      <c r="C216" s="169" t="s">
        <v>317</v>
      </c>
      <c r="D216" s="169" t="s">
        <v>150</v>
      </c>
      <c r="E216" s="170" t="s">
        <v>318</v>
      </c>
      <c r="F216" s="259" t="s">
        <v>319</v>
      </c>
      <c r="G216" s="259"/>
      <c r="H216" s="259"/>
      <c r="I216" s="259"/>
      <c r="J216" s="171" t="s">
        <v>165</v>
      </c>
      <c r="K216" s="172">
        <v>4.0999999999999996</v>
      </c>
      <c r="L216" s="264">
        <v>0</v>
      </c>
      <c r="M216" s="265"/>
      <c r="N216" s="266">
        <f>ROUND(L216*K216,2)</f>
        <v>0</v>
      </c>
      <c r="O216" s="266"/>
      <c r="P216" s="266"/>
      <c r="Q216" s="266"/>
      <c r="R216" s="39"/>
      <c r="T216" s="173" t="s">
        <v>22</v>
      </c>
      <c r="U216" s="46" t="s">
        <v>41</v>
      </c>
      <c r="V216" s="38"/>
      <c r="W216" s="174">
        <f>V216*K216</f>
        <v>0</v>
      </c>
      <c r="X216" s="174">
        <v>8.4250000000000005E-2</v>
      </c>
      <c r="Y216" s="174">
        <f>X216*K216</f>
        <v>0.34542499999999998</v>
      </c>
      <c r="Z216" s="174">
        <v>0</v>
      </c>
      <c r="AA216" s="175">
        <f>Z216*K216</f>
        <v>0</v>
      </c>
      <c r="AR216" s="21" t="s">
        <v>154</v>
      </c>
      <c r="AT216" s="21" t="s">
        <v>150</v>
      </c>
      <c r="AU216" s="21" t="s">
        <v>155</v>
      </c>
      <c r="AY216" s="21" t="s">
        <v>149</v>
      </c>
      <c r="BE216" s="112">
        <f>IF(U216="základní",N216,0)</f>
        <v>0</v>
      </c>
      <c r="BF216" s="112">
        <f>IF(U216="snížená",N216,0)</f>
        <v>0</v>
      </c>
      <c r="BG216" s="112">
        <f>IF(U216="zákl. přenesená",N216,0)</f>
        <v>0</v>
      </c>
      <c r="BH216" s="112">
        <f>IF(U216="sníž. přenesená",N216,0)</f>
        <v>0</v>
      </c>
      <c r="BI216" s="112">
        <f>IF(U216="nulová",N216,0)</f>
        <v>0</v>
      </c>
      <c r="BJ216" s="21" t="s">
        <v>82</v>
      </c>
      <c r="BK216" s="112">
        <f>ROUND(L216*K216,2)</f>
        <v>0</v>
      </c>
      <c r="BL216" s="21" t="s">
        <v>154</v>
      </c>
      <c r="BM216" s="21" t="s">
        <v>320</v>
      </c>
    </row>
    <row r="217" spans="2:65" s="10" customFormat="1" ht="16.5" customHeight="1">
      <c r="B217" s="176"/>
      <c r="C217" s="177"/>
      <c r="D217" s="177"/>
      <c r="E217" s="178" t="s">
        <v>22</v>
      </c>
      <c r="F217" s="257" t="s">
        <v>279</v>
      </c>
      <c r="G217" s="258"/>
      <c r="H217" s="258"/>
      <c r="I217" s="258"/>
      <c r="J217" s="177"/>
      <c r="K217" s="178" t="s">
        <v>22</v>
      </c>
      <c r="L217" s="177"/>
      <c r="M217" s="177"/>
      <c r="N217" s="177"/>
      <c r="O217" s="177"/>
      <c r="P217" s="177"/>
      <c r="Q217" s="177"/>
      <c r="R217" s="179"/>
      <c r="T217" s="180"/>
      <c r="U217" s="177"/>
      <c r="V217" s="177"/>
      <c r="W217" s="177"/>
      <c r="X217" s="177"/>
      <c r="Y217" s="177"/>
      <c r="Z217" s="177"/>
      <c r="AA217" s="181"/>
      <c r="AT217" s="182" t="s">
        <v>158</v>
      </c>
      <c r="AU217" s="182" t="s">
        <v>155</v>
      </c>
      <c r="AV217" s="10" t="s">
        <v>82</v>
      </c>
      <c r="AW217" s="10" t="s">
        <v>34</v>
      </c>
      <c r="AX217" s="10" t="s">
        <v>76</v>
      </c>
      <c r="AY217" s="182" t="s">
        <v>149</v>
      </c>
    </row>
    <row r="218" spans="2:65" s="11" customFormat="1" ht="16.5" customHeight="1">
      <c r="B218" s="183"/>
      <c r="C218" s="184"/>
      <c r="D218" s="184"/>
      <c r="E218" s="185" t="s">
        <v>22</v>
      </c>
      <c r="F218" s="255" t="s">
        <v>321</v>
      </c>
      <c r="G218" s="256"/>
      <c r="H218" s="256"/>
      <c r="I218" s="256"/>
      <c r="J218" s="184"/>
      <c r="K218" s="186">
        <v>4.0999999999999996</v>
      </c>
      <c r="L218" s="184"/>
      <c r="M218" s="184"/>
      <c r="N218" s="184"/>
      <c r="O218" s="184"/>
      <c r="P218" s="184"/>
      <c r="Q218" s="184"/>
      <c r="R218" s="187"/>
      <c r="T218" s="188"/>
      <c r="U218" s="184"/>
      <c r="V218" s="184"/>
      <c r="W218" s="184"/>
      <c r="X218" s="184"/>
      <c r="Y218" s="184"/>
      <c r="Z218" s="184"/>
      <c r="AA218" s="189"/>
      <c r="AT218" s="190" t="s">
        <v>158</v>
      </c>
      <c r="AU218" s="190" t="s">
        <v>155</v>
      </c>
      <c r="AV218" s="11" t="s">
        <v>85</v>
      </c>
      <c r="AW218" s="11" t="s">
        <v>34</v>
      </c>
      <c r="AX218" s="11" t="s">
        <v>76</v>
      </c>
      <c r="AY218" s="190" t="s">
        <v>149</v>
      </c>
    </row>
    <row r="219" spans="2:65" s="12" customFormat="1" ht="16.5" customHeight="1">
      <c r="B219" s="195"/>
      <c r="C219" s="196"/>
      <c r="D219" s="196"/>
      <c r="E219" s="197" t="s">
        <v>22</v>
      </c>
      <c r="F219" s="272" t="s">
        <v>273</v>
      </c>
      <c r="G219" s="273"/>
      <c r="H219" s="273"/>
      <c r="I219" s="273"/>
      <c r="J219" s="196"/>
      <c r="K219" s="198">
        <v>4.0999999999999996</v>
      </c>
      <c r="L219" s="196"/>
      <c r="M219" s="196"/>
      <c r="N219" s="196"/>
      <c r="O219" s="196"/>
      <c r="P219" s="196"/>
      <c r="Q219" s="196"/>
      <c r="R219" s="199"/>
      <c r="T219" s="200"/>
      <c r="U219" s="196"/>
      <c r="V219" s="196"/>
      <c r="W219" s="196"/>
      <c r="X219" s="196"/>
      <c r="Y219" s="196"/>
      <c r="Z219" s="196"/>
      <c r="AA219" s="201"/>
      <c r="AT219" s="202" t="s">
        <v>158</v>
      </c>
      <c r="AU219" s="202" t="s">
        <v>155</v>
      </c>
      <c r="AV219" s="12" t="s">
        <v>154</v>
      </c>
      <c r="AW219" s="12" t="s">
        <v>34</v>
      </c>
      <c r="AX219" s="12" t="s">
        <v>82</v>
      </c>
      <c r="AY219" s="202" t="s">
        <v>149</v>
      </c>
    </row>
    <row r="220" spans="2:65" s="1" customFormat="1" ht="25.5" customHeight="1">
      <c r="B220" s="37"/>
      <c r="C220" s="191" t="s">
        <v>322</v>
      </c>
      <c r="D220" s="191" t="s">
        <v>175</v>
      </c>
      <c r="E220" s="192" t="s">
        <v>323</v>
      </c>
      <c r="F220" s="263" t="s">
        <v>324</v>
      </c>
      <c r="G220" s="263"/>
      <c r="H220" s="263"/>
      <c r="I220" s="263"/>
      <c r="J220" s="193" t="s">
        <v>165</v>
      </c>
      <c r="K220" s="194">
        <v>4.141</v>
      </c>
      <c r="L220" s="267">
        <v>0</v>
      </c>
      <c r="M220" s="268"/>
      <c r="N220" s="269">
        <f>ROUND(L220*K220,2)</f>
        <v>0</v>
      </c>
      <c r="O220" s="266"/>
      <c r="P220" s="266"/>
      <c r="Q220" s="266"/>
      <c r="R220" s="39"/>
      <c r="T220" s="173" t="s">
        <v>22</v>
      </c>
      <c r="U220" s="46" t="s">
        <v>41</v>
      </c>
      <c r="V220" s="38"/>
      <c r="W220" s="174">
        <f>V220*K220</f>
        <v>0</v>
      </c>
      <c r="X220" s="174">
        <v>0.13100000000000001</v>
      </c>
      <c r="Y220" s="174">
        <f>X220*K220</f>
        <v>0.54247100000000004</v>
      </c>
      <c r="Z220" s="174">
        <v>0</v>
      </c>
      <c r="AA220" s="175">
        <f>Z220*K220</f>
        <v>0</v>
      </c>
      <c r="AR220" s="21" t="s">
        <v>179</v>
      </c>
      <c r="AT220" s="21" t="s">
        <v>175</v>
      </c>
      <c r="AU220" s="21" t="s">
        <v>155</v>
      </c>
      <c r="AY220" s="21" t="s">
        <v>149</v>
      </c>
      <c r="BE220" s="112">
        <f>IF(U220="základní",N220,0)</f>
        <v>0</v>
      </c>
      <c r="BF220" s="112">
        <f>IF(U220="snížená",N220,0)</f>
        <v>0</v>
      </c>
      <c r="BG220" s="112">
        <f>IF(U220="zákl. přenesená",N220,0)</f>
        <v>0</v>
      </c>
      <c r="BH220" s="112">
        <f>IF(U220="sníž. přenesená",N220,0)</f>
        <v>0</v>
      </c>
      <c r="BI220" s="112">
        <f>IF(U220="nulová",N220,0)</f>
        <v>0</v>
      </c>
      <c r="BJ220" s="21" t="s">
        <v>82</v>
      </c>
      <c r="BK220" s="112">
        <f>ROUND(L220*K220,2)</f>
        <v>0</v>
      </c>
      <c r="BL220" s="21" t="s">
        <v>154</v>
      </c>
      <c r="BM220" s="21" t="s">
        <v>325</v>
      </c>
    </row>
    <row r="221" spans="2:65" s="10" customFormat="1" ht="16.5" customHeight="1">
      <c r="B221" s="176"/>
      <c r="C221" s="177"/>
      <c r="D221" s="177"/>
      <c r="E221" s="178" t="s">
        <v>22</v>
      </c>
      <c r="F221" s="257" t="s">
        <v>279</v>
      </c>
      <c r="G221" s="258"/>
      <c r="H221" s="258"/>
      <c r="I221" s="258"/>
      <c r="J221" s="177"/>
      <c r="K221" s="178" t="s">
        <v>22</v>
      </c>
      <c r="L221" s="177"/>
      <c r="M221" s="177"/>
      <c r="N221" s="177"/>
      <c r="O221" s="177"/>
      <c r="P221" s="177"/>
      <c r="Q221" s="177"/>
      <c r="R221" s="179"/>
      <c r="T221" s="180"/>
      <c r="U221" s="177"/>
      <c r="V221" s="177"/>
      <c r="W221" s="177"/>
      <c r="X221" s="177"/>
      <c r="Y221" s="177"/>
      <c r="Z221" s="177"/>
      <c r="AA221" s="181"/>
      <c r="AT221" s="182" t="s">
        <v>158</v>
      </c>
      <c r="AU221" s="182" t="s">
        <v>155</v>
      </c>
      <c r="AV221" s="10" t="s">
        <v>82</v>
      </c>
      <c r="AW221" s="10" t="s">
        <v>34</v>
      </c>
      <c r="AX221" s="10" t="s">
        <v>76</v>
      </c>
      <c r="AY221" s="182" t="s">
        <v>149</v>
      </c>
    </row>
    <row r="222" spans="2:65" s="11" customFormat="1" ht="16.5" customHeight="1">
      <c r="B222" s="183"/>
      <c r="C222" s="184"/>
      <c r="D222" s="184"/>
      <c r="E222" s="185" t="s">
        <v>22</v>
      </c>
      <c r="F222" s="255" t="s">
        <v>326</v>
      </c>
      <c r="G222" s="256"/>
      <c r="H222" s="256"/>
      <c r="I222" s="256"/>
      <c r="J222" s="184"/>
      <c r="K222" s="186">
        <v>4.141</v>
      </c>
      <c r="L222" s="184"/>
      <c r="M222" s="184"/>
      <c r="N222" s="184"/>
      <c r="O222" s="184"/>
      <c r="P222" s="184"/>
      <c r="Q222" s="184"/>
      <c r="R222" s="187"/>
      <c r="T222" s="188"/>
      <c r="U222" s="184"/>
      <c r="V222" s="184"/>
      <c r="W222" s="184"/>
      <c r="X222" s="184"/>
      <c r="Y222" s="184"/>
      <c r="Z222" s="184"/>
      <c r="AA222" s="189"/>
      <c r="AT222" s="190" t="s">
        <v>158</v>
      </c>
      <c r="AU222" s="190" t="s">
        <v>155</v>
      </c>
      <c r="AV222" s="11" t="s">
        <v>85</v>
      </c>
      <c r="AW222" s="11" t="s">
        <v>34</v>
      </c>
      <c r="AX222" s="11" t="s">
        <v>82</v>
      </c>
      <c r="AY222" s="190" t="s">
        <v>149</v>
      </c>
    </row>
    <row r="223" spans="2:65" s="1" customFormat="1" ht="38.25" customHeight="1">
      <c r="B223" s="37"/>
      <c r="C223" s="169" t="s">
        <v>327</v>
      </c>
      <c r="D223" s="169" t="s">
        <v>150</v>
      </c>
      <c r="E223" s="170" t="s">
        <v>328</v>
      </c>
      <c r="F223" s="259" t="s">
        <v>329</v>
      </c>
      <c r="G223" s="259"/>
      <c r="H223" s="259"/>
      <c r="I223" s="259"/>
      <c r="J223" s="171" t="s">
        <v>165</v>
      </c>
      <c r="K223" s="172">
        <v>91.45</v>
      </c>
      <c r="L223" s="264">
        <v>0</v>
      </c>
      <c r="M223" s="265"/>
      <c r="N223" s="266">
        <f>ROUND(L223*K223,2)</f>
        <v>0</v>
      </c>
      <c r="O223" s="266"/>
      <c r="P223" s="266"/>
      <c r="Q223" s="266"/>
      <c r="R223" s="39"/>
      <c r="T223" s="173" t="s">
        <v>22</v>
      </c>
      <c r="U223" s="46" t="s">
        <v>41</v>
      </c>
      <c r="V223" s="38"/>
      <c r="W223" s="174">
        <f>V223*K223</f>
        <v>0</v>
      </c>
      <c r="X223" s="174">
        <v>0.10362</v>
      </c>
      <c r="Y223" s="174">
        <f>X223*K223</f>
        <v>9.4760490000000015</v>
      </c>
      <c r="Z223" s="174">
        <v>0</v>
      </c>
      <c r="AA223" s="175">
        <f>Z223*K223</f>
        <v>0</v>
      </c>
      <c r="AR223" s="21" t="s">
        <v>154</v>
      </c>
      <c r="AT223" s="21" t="s">
        <v>150</v>
      </c>
      <c r="AU223" s="21" t="s">
        <v>155</v>
      </c>
      <c r="AY223" s="21" t="s">
        <v>149</v>
      </c>
      <c r="BE223" s="112">
        <f>IF(U223="základní",N223,0)</f>
        <v>0</v>
      </c>
      <c r="BF223" s="112">
        <f>IF(U223="snížená",N223,0)</f>
        <v>0</v>
      </c>
      <c r="BG223" s="112">
        <f>IF(U223="zákl. přenesená",N223,0)</f>
        <v>0</v>
      </c>
      <c r="BH223" s="112">
        <f>IF(U223="sníž. přenesená",N223,0)</f>
        <v>0</v>
      </c>
      <c r="BI223" s="112">
        <f>IF(U223="nulová",N223,0)</f>
        <v>0</v>
      </c>
      <c r="BJ223" s="21" t="s">
        <v>82</v>
      </c>
      <c r="BK223" s="112">
        <f>ROUND(L223*K223,2)</f>
        <v>0</v>
      </c>
      <c r="BL223" s="21" t="s">
        <v>154</v>
      </c>
      <c r="BM223" s="21" t="s">
        <v>330</v>
      </c>
    </row>
    <row r="224" spans="2:65" s="10" customFormat="1" ht="16.5" customHeight="1">
      <c r="B224" s="176"/>
      <c r="C224" s="177"/>
      <c r="D224" s="177"/>
      <c r="E224" s="178" t="s">
        <v>22</v>
      </c>
      <c r="F224" s="257" t="s">
        <v>278</v>
      </c>
      <c r="G224" s="258"/>
      <c r="H224" s="258"/>
      <c r="I224" s="258"/>
      <c r="J224" s="177"/>
      <c r="K224" s="178" t="s">
        <v>22</v>
      </c>
      <c r="L224" s="177"/>
      <c r="M224" s="177"/>
      <c r="N224" s="177"/>
      <c r="O224" s="177"/>
      <c r="P224" s="177"/>
      <c r="Q224" s="177"/>
      <c r="R224" s="179"/>
      <c r="T224" s="180"/>
      <c r="U224" s="177"/>
      <c r="V224" s="177"/>
      <c r="W224" s="177"/>
      <c r="X224" s="177"/>
      <c r="Y224" s="177"/>
      <c r="Z224" s="177"/>
      <c r="AA224" s="181"/>
      <c r="AT224" s="182" t="s">
        <v>158</v>
      </c>
      <c r="AU224" s="182" t="s">
        <v>155</v>
      </c>
      <c r="AV224" s="10" t="s">
        <v>82</v>
      </c>
      <c r="AW224" s="10" t="s">
        <v>34</v>
      </c>
      <c r="AX224" s="10" t="s">
        <v>76</v>
      </c>
      <c r="AY224" s="182" t="s">
        <v>149</v>
      </c>
    </row>
    <row r="225" spans="2:65" s="11" customFormat="1" ht="16.5" customHeight="1">
      <c r="B225" s="183"/>
      <c r="C225" s="184"/>
      <c r="D225" s="184"/>
      <c r="E225" s="185" t="s">
        <v>22</v>
      </c>
      <c r="F225" s="255" t="s">
        <v>331</v>
      </c>
      <c r="G225" s="256"/>
      <c r="H225" s="256"/>
      <c r="I225" s="256"/>
      <c r="J225" s="184"/>
      <c r="K225" s="186">
        <v>22</v>
      </c>
      <c r="L225" s="184"/>
      <c r="M225" s="184"/>
      <c r="N225" s="184"/>
      <c r="O225" s="184"/>
      <c r="P225" s="184"/>
      <c r="Q225" s="184"/>
      <c r="R225" s="187"/>
      <c r="T225" s="188"/>
      <c r="U225" s="184"/>
      <c r="V225" s="184"/>
      <c r="W225" s="184"/>
      <c r="X225" s="184"/>
      <c r="Y225" s="184"/>
      <c r="Z225" s="184"/>
      <c r="AA225" s="189"/>
      <c r="AT225" s="190" t="s">
        <v>158</v>
      </c>
      <c r="AU225" s="190" t="s">
        <v>155</v>
      </c>
      <c r="AV225" s="11" t="s">
        <v>85</v>
      </c>
      <c r="AW225" s="11" t="s">
        <v>34</v>
      </c>
      <c r="AX225" s="11" t="s">
        <v>76</v>
      </c>
      <c r="AY225" s="190" t="s">
        <v>149</v>
      </c>
    </row>
    <row r="226" spans="2:65" s="10" customFormat="1" ht="16.5" customHeight="1">
      <c r="B226" s="176"/>
      <c r="C226" s="177"/>
      <c r="D226" s="177"/>
      <c r="E226" s="178" t="s">
        <v>22</v>
      </c>
      <c r="F226" s="305" t="s">
        <v>294</v>
      </c>
      <c r="G226" s="306"/>
      <c r="H226" s="306"/>
      <c r="I226" s="306"/>
      <c r="J226" s="177"/>
      <c r="K226" s="178" t="s">
        <v>22</v>
      </c>
      <c r="L226" s="177"/>
      <c r="M226" s="177"/>
      <c r="N226" s="177"/>
      <c r="O226" s="177"/>
      <c r="P226" s="177"/>
      <c r="Q226" s="177"/>
      <c r="R226" s="179"/>
      <c r="T226" s="180"/>
      <c r="U226" s="177"/>
      <c r="V226" s="177"/>
      <c r="W226" s="177"/>
      <c r="X226" s="177"/>
      <c r="Y226" s="177"/>
      <c r="Z226" s="177"/>
      <c r="AA226" s="181"/>
      <c r="AT226" s="182" t="s">
        <v>158</v>
      </c>
      <c r="AU226" s="182" t="s">
        <v>155</v>
      </c>
      <c r="AV226" s="10" t="s">
        <v>82</v>
      </c>
      <c r="AW226" s="10" t="s">
        <v>34</v>
      </c>
      <c r="AX226" s="10" t="s">
        <v>76</v>
      </c>
      <c r="AY226" s="182" t="s">
        <v>149</v>
      </c>
    </row>
    <row r="227" spans="2:65" s="11" customFormat="1" ht="16.5" customHeight="1">
      <c r="B227" s="183"/>
      <c r="C227" s="184"/>
      <c r="D227" s="184"/>
      <c r="E227" s="185" t="s">
        <v>22</v>
      </c>
      <c r="F227" s="255" t="s">
        <v>295</v>
      </c>
      <c r="G227" s="256"/>
      <c r="H227" s="256"/>
      <c r="I227" s="256"/>
      <c r="J227" s="184"/>
      <c r="K227" s="186">
        <v>47.85</v>
      </c>
      <c r="L227" s="184"/>
      <c r="M227" s="184"/>
      <c r="N227" s="184"/>
      <c r="O227" s="184"/>
      <c r="P227" s="184"/>
      <c r="Q227" s="184"/>
      <c r="R227" s="187"/>
      <c r="T227" s="188"/>
      <c r="U227" s="184"/>
      <c r="V227" s="184"/>
      <c r="W227" s="184"/>
      <c r="X227" s="184"/>
      <c r="Y227" s="184"/>
      <c r="Z227" s="184"/>
      <c r="AA227" s="189"/>
      <c r="AT227" s="190" t="s">
        <v>158</v>
      </c>
      <c r="AU227" s="190" t="s">
        <v>155</v>
      </c>
      <c r="AV227" s="11" t="s">
        <v>85</v>
      </c>
      <c r="AW227" s="11" t="s">
        <v>34</v>
      </c>
      <c r="AX227" s="11" t="s">
        <v>76</v>
      </c>
      <c r="AY227" s="190" t="s">
        <v>149</v>
      </c>
    </row>
    <row r="228" spans="2:65" s="10" customFormat="1" ht="16.5" customHeight="1">
      <c r="B228" s="176"/>
      <c r="C228" s="177"/>
      <c r="D228" s="177"/>
      <c r="E228" s="178" t="s">
        <v>22</v>
      </c>
      <c r="F228" s="305" t="s">
        <v>218</v>
      </c>
      <c r="G228" s="306"/>
      <c r="H228" s="306"/>
      <c r="I228" s="306"/>
      <c r="J228" s="177"/>
      <c r="K228" s="178" t="s">
        <v>22</v>
      </c>
      <c r="L228" s="177"/>
      <c r="M228" s="177"/>
      <c r="N228" s="177"/>
      <c r="O228" s="177"/>
      <c r="P228" s="177"/>
      <c r="Q228" s="177"/>
      <c r="R228" s="179"/>
      <c r="T228" s="180"/>
      <c r="U228" s="177"/>
      <c r="V228" s="177"/>
      <c r="W228" s="177"/>
      <c r="X228" s="177"/>
      <c r="Y228" s="177"/>
      <c r="Z228" s="177"/>
      <c r="AA228" s="181"/>
      <c r="AT228" s="182" t="s">
        <v>158</v>
      </c>
      <c r="AU228" s="182" t="s">
        <v>155</v>
      </c>
      <c r="AV228" s="10" t="s">
        <v>82</v>
      </c>
      <c r="AW228" s="10" t="s">
        <v>34</v>
      </c>
      <c r="AX228" s="10" t="s">
        <v>76</v>
      </c>
      <c r="AY228" s="182" t="s">
        <v>149</v>
      </c>
    </row>
    <row r="229" spans="2:65" s="11" customFormat="1" ht="16.5" customHeight="1">
      <c r="B229" s="183"/>
      <c r="C229" s="184"/>
      <c r="D229" s="184"/>
      <c r="E229" s="185" t="s">
        <v>22</v>
      </c>
      <c r="F229" s="255" t="s">
        <v>332</v>
      </c>
      <c r="G229" s="256"/>
      <c r="H229" s="256"/>
      <c r="I229" s="256"/>
      <c r="J229" s="184"/>
      <c r="K229" s="186">
        <v>21.6</v>
      </c>
      <c r="L229" s="184"/>
      <c r="M229" s="184"/>
      <c r="N229" s="184"/>
      <c r="O229" s="184"/>
      <c r="P229" s="184"/>
      <c r="Q229" s="184"/>
      <c r="R229" s="187"/>
      <c r="T229" s="188"/>
      <c r="U229" s="184"/>
      <c r="V229" s="184"/>
      <c r="W229" s="184"/>
      <c r="X229" s="184"/>
      <c r="Y229" s="184"/>
      <c r="Z229" s="184"/>
      <c r="AA229" s="189"/>
      <c r="AT229" s="190" t="s">
        <v>158</v>
      </c>
      <c r="AU229" s="190" t="s">
        <v>155</v>
      </c>
      <c r="AV229" s="11" t="s">
        <v>85</v>
      </c>
      <c r="AW229" s="11" t="s">
        <v>34</v>
      </c>
      <c r="AX229" s="11" t="s">
        <v>76</v>
      </c>
      <c r="AY229" s="190" t="s">
        <v>149</v>
      </c>
    </row>
    <row r="230" spans="2:65" s="12" customFormat="1" ht="16.5" customHeight="1">
      <c r="B230" s="195"/>
      <c r="C230" s="196"/>
      <c r="D230" s="196"/>
      <c r="E230" s="197" t="s">
        <v>22</v>
      </c>
      <c r="F230" s="272" t="s">
        <v>273</v>
      </c>
      <c r="G230" s="273"/>
      <c r="H230" s="273"/>
      <c r="I230" s="273"/>
      <c r="J230" s="196"/>
      <c r="K230" s="198">
        <v>91.45</v>
      </c>
      <c r="L230" s="196"/>
      <c r="M230" s="196"/>
      <c r="N230" s="196"/>
      <c r="O230" s="196"/>
      <c r="P230" s="196"/>
      <c r="Q230" s="196"/>
      <c r="R230" s="199"/>
      <c r="T230" s="200"/>
      <c r="U230" s="196"/>
      <c r="V230" s="196"/>
      <c r="W230" s="196"/>
      <c r="X230" s="196"/>
      <c r="Y230" s="196"/>
      <c r="Z230" s="196"/>
      <c r="AA230" s="201"/>
      <c r="AT230" s="202" t="s">
        <v>158</v>
      </c>
      <c r="AU230" s="202" t="s">
        <v>155</v>
      </c>
      <c r="AV230" s="12" t="s">
        <v>154</v>
      </c>
      <c r="AW230" s="12" t="s">
        <v>34</v>
      </c>
      <c r="AX230" s="12" t="s">
        <v>82</v>
      </c>
      <c r="AY230" s="202" t="s">
        <v>149</v>
      </c>
    </row>
    <row r="231" spans="2:65" s="1" customFormat="1" ht="25.5" customHeight="1">
      <c r="B231" s="37"/>
      <c r="C231" s="191" t="s">
        <v>333</v>
      </c>
      <c r="D231" s="191" t="s">
        <v>175</v>
      </c>
      <c r="E231" s="192" t="s">
        <v>334</v>
      </c>
      <c r="F231" s="263" t="s">
        <v>335</v>
      </c>
      <c r="G231" s="263"/>
      <c r="H231" s="263"/>
      <c r="I231" s="263"/>
      <c r="J231" s="193" t="s">
        <v>165</v>
      </c>
      <c r="K231" s="194">
        <v>92.364999999999995</v>
      </c>
      <c r="L231" s="267">
        <v>0</v>
      </c>
      <c r="M231" s="268"/>
      <c r="N231" s="269">
        <f>ROUND(L231*K231,2)</f>
        <v>0</v>
      </c>
      <c r="O231" s="266"/>
      <c r="P231" s="266"/>
      <c r="Q231" s="266"/>
      <c r="R231" s="39"/>
      <c r="T231" s="173" t="s">
        <v>22</v>
      </c>
      <c r="U231" s="46" t="s">
        <v>41</v>
      </c>
      <c r="V231" s="38"/>
      <c r="W231" s="174">
        <f>V231*K231</f>
        <v>0</v>
      </c>
      <c r="X231" s="174">
        <v>0.17599999999999999</v>
      </c>
      <c r="Y231" s="174">
        <f>X231*K231</f>
        <v>16.256239999999998</v>
      </c>
      <c r="Z231" s="174">
        <v>0</v>
      </c>
      <c r="AA231" s="175">
        <f>Z231*K231</f>
        <v>0</v>
      </c>
      <c r="AR231" s="21" t="s">
        <v>179</v>
      </c>
      <c r="AT231" s="21" t="s">
        <v>175</v>
      </c>
      <c r="AU231" s="21" t="s">
        <v>155</v>
      </c>
      <c r="AY231" s="21" t="s">
        <v>149</v>
      </c>
      <c r="BE231" s="112">
        <f>IF(U231="základní",N231,0)</f>
        <v>0</v>
      </c>
      <c r="BF231" s="112">
        <f>IF(U231="snížená",N231,0)</f>
        <v>0</v>
      </c>
      <c r="BG231" s="112">
        <f>IF(U231="zákl. přenesená",N231,0)</f>
        <v>0</v>
      </c>
      <c r="BH231" s="112">
        <f>IF(U231="sníž. přenesená",N231,0)</f>
        <v>0</v>
      </c>
      <c r="BI231" s="112">
        <f>IF(U231="nulová",N231,0)</f>
        <v>0</v>
      </c>
      <c r="BJ231" s="21" t="s">
        <v>82</v>
      </c>
      <c r="BK231" s="112">
        <f>ROUND(L231*K231,2)</f>
        <v>0</v>
      </c>
      <c r="BL231" s="21" t="s">
        <v>154</v>
      </c>
      <c r="BM231" s="21" t="s">
        <v>336</v>
      </c>
    </row>
    <row r="232" spans="2:65" s="10" customFormat="1" ht="16.5" customHeight="1">
      <c r="B232" s="176"/>
      <c r="C232" s="177"/>
      <c r="D232" s="177"/>
      <c r="E232" s="178" t="s">
        <v>22</v>
      </c>
      <c r="F232" s="257" t="s">
        <v>278</v>
      </c>
      <c r="G232" s="258"/>
      <c r="H232" s="258"/>
      <c r="I232" s="258"/>
      <c r="J232" s="177"/>
      <c r="K232" s="178" t="s">
        <v>22</v>
      </c>
      <c r="L232" s="177"/>
      <c r="M232" s="177"/>
      <c r="N232" s="177"/>
      <c r="O232" s="177"/>
      <c r="P232" s="177"/>
      <c r="Q232" s="177"/>
      <c r="R232" s="179"/>
      <c r="T232" s="180"/>
      <c r="U232" s="177"/>
      <c r="V232" s="177"/>
      <c r="W232" s="177"/>
      <c r="X232" s="177"/>
      <c r="Y232" s="177"/>
      <c r="Z232" s="177"/>
      <c r="AA232" s="181"/>
      <c r="AT232" s="182" t="s">
        <v>158</v>
      </c>
      <c r="AU232" s="182" t="s">
        <v>155</v>
      </c>
      <c r="AV232" s="10" t="s">
        <v>82</v>
      </c>
      <c r="AW232" s="10" t="s">
        <v>34</v>
      </c>
      <c r="AX232" s="10" t="s">
        <v>76</v>
      </c>
      <c r="AY232" s="182" t="s">
        <v>149</v>
      </c>
    </row>
    <row r="233" spans="2:65" s="11" customFormat="1" ht="16.5" customHeight="1">
      <c r="B233" s="183"/>
      <c r="C233" s="184"/>
      <c r="D233" s="184"/>
      <c r="E233" s="185" t="s">
        <v>22</v>
      </c>
      <c r="F233" s="255" t="s">
        <v>337</v>
      </c>
      <c r="G233" s="256"/>
      <c r="H233" s="256"/>
      <c r="I233" s="256"/>
      <c r="J233" s="184"/>
      <c r="K233" s="186">
        <v>22.22</v>
      </c>
      <c r="L233" s="184"/>
      <c r="M233" s="184"/>
      <c r="N233" s="184"/>
      <c r="O233" s="184"/>
      <c r="P233" s="184"/>
      <c r="Q233" s="184"/>
      <c r="R233" s="187"/>
      <c r="T233" s="188"/>
      <c r="U233" s="184"/>
      <c r="V233" s="184"/>
      <c r="W233" s="184"/>
      <c r="X233" s="184"/>
      <c r="Y233" s="184"/>
      <c r="Z233" s="184"/>
      <c r="AA233" s="189"/>
      <c r="AT233" s="190" t="s">
        <v>158</v>
      </c>
      <c r="AU233" s="190" t="s">
        <v>155</v>
      </c>
      <c r="AV233" s="11" t="s">
        <v>85</v>
      </c>
      <c r="AW233" s="11" t="s">
        <v>34</v>
      </c>
      <c r="AX233" s="11" t="s">
        <v>76</v>
      </c>
      <c r="AY233" s="190" t="s">
        <v>149</v>
      </c>
    </row>
    <row r="234" spans="2:65" s="10" customFormat="1" ht="16.5" customHeight="1">
      <c r="B234" s="176"/>
      <c r="C234" s="177"/>
      <c r="D234" s="177"/>
      <c r="E234" s="178" t="s">
        <v>22</v>
      </c>
      <c r="F234" s="305" t="s">
        <v>218</v>
      </c>
      <c r="G234" s="306"/>
      <c r="H234" s="306"/>
      <c r="I234" s="306"/>
      <c r="J234" s="177"/>
      <c r="K234" s="178" t="s">
        <v>22</v>
      </c>
      <c r="L234" s="177"/>
      <c r="M234" s="177"/>
      <c r="N234" s="177"/>
      <c r="O234" s="177"/>
      <c r="P234" s="177"/>
      <c r="Q234" s="177"/>
      <c r="R234" s="179"/>
      <c r="T234" s="180"/>
      <c r="U234" s="177"/>
      <c r="V234" s="177"/>
      <c r="W234" s="177"/>
      <c r="X234" s="177"/>
      <c r="Y234" s="177"/>
      <c r="Z234" s="177"/>
      <c r="AA234" s="181"/>
      <c r="AT234" s="182" t="s">
        <v>158</v>
      </c>
      <c r="AU234" s="182" t="s">
        <v>155</v>
      </c>
      <c r="AV234" s="10" t="s">
        <v>82</v>
      </c>
      <c r="AW234" s="10" t="s">
        <v>34</v>
      </c>
      <c r="AX234" s="10" t="s">
        <v>76</v>
      </c>
      <c r="AY234" s="182" t="s">
        <v>149</v>
      </c>
    </row>
    <row r="235" spans="2:65" s="11" customFormat="1" ht="16.5" customHeight="1">
      <c r="B235" s="183"/>
      <c r="C235" s="184"/>
      <c r="D235" s="184"/>
      <c r="E235" s="185" t="s">
        <v>22</v>
      </c>
      <c r="F235" s="255" t="s">
        <v>338</v>
      </c>
      <c r="G235" s="256"/>
      <c r="H235" s="256"/>
      <c r="I235" s="256"/>
      <c r="J235" s="184"/>
      <c r="K235" s="186">
        <v>21.815999999999999</v>
      </c>
      <c r="L235" s="184"/>
      <c r="M235" s="184"/>
      <c r="N235" s="184"/>
      <c r="O235" s="184"/>
      <c r="P235" s="184"/>
      <c r="Q235" s="184"/>
      <c r="R235" s="187"/>
      <c r="T235" s="188"/>
      <c r="U235" s="184"/>
      <c r="V235" s="184"/>
      <c r="W235" s="184"/>
      <c r="X235" s="184"/>
      <c r="Y235" s="184"/>
      <c r="Z235" s="184"/>
      <c r="AA235" s="189"/>
      <c r="AT235" s="190" t="s">
        <v>158</v>
      </c>
      <c r="AU235" s="190" t="s">
        <v>155</v>
      </c>
      <c r="AV235" s="11" t="s">
        <v>85</v>
      </c>
      <c r="AW235" s="11" t="s">
        <v>34</v>
      </c>
      <c r="AX235" s="11" t="s">
        <v>76</v>
      </c>
      <c r="AY235" s="190" t="s">
        <v>149</v>
      </c>
    </row>
    <row r="236" spans="2:65" s="10" customFormat="1" ht="16.5" customHeight="1">
      <c r="B236" s="176"/>
      <c r="C236" s="177"/>
      <c r="D236" s="177"/>
      <c r="E236" s="178" t="s">
        <v>22</v>
      </c>
      <c r="F236" s="305" t="s">
        <v>294</v>
      </c>
      <c r="G236" s="306"/>
      <c r="H236" s="306"/>
      <c r="I236" s="306"/>
      <c r="J236" s="177"/>
      <c r="K236" s="178" t="s">
        <v>22</v>
      </c>
      <c r="L236" s="177"/>
      <c r="M236" s="177"/>
      <c r="N236" s="177"/>
      <c r="O236" s="177"/>
      <c r="P236" s="177"/>
      <c r="Q236" s="177"/>
      <c r="R236" s="179"/>
      <c r="T236" s="180"/>
      <c r="U236" s="177"/>
      <c r="V236" s="177"/>
      <c r="W236" s="177"/>
      <c r="X236" s="177"/>
      <c r="Y236" s="177"/>
      <c r="Z236" s="177"/>
      <c r="AA236" s="181"/>
      <c r="AT236" s="182" t="s">
        <v>158</v>
      </c>
      <c r="AU236" s="182" t="s">
        <v>155</v>
      </c>
      <c r="AV236" s="10" t="s">
        <v>82</v>
      </c>
      <c r="AW236" s="10" t="s">
        <v>34</v>
      </c>
      <c r="AX236" s="10" t="s">
        <v>76</v>
      </c>
      <c r="AY236" s="182" t="s">
        <v>149</v>
      </c>
    </row>
    <row r="237" spans="2:65" s="11" customFormat="1" ht="16.5" customHeight="1">
      <c r="B237" s="183"/>
      <c r="C237" s="184"/>
      <c r="D237" s="184"/>
      <c r="E237" s="185" t="s">
        <v>22</v>
      </c>
      <c r="F237" s="255" t="s">
        <v>339</v>
      </c>
      <c r="G237" s="256"/>
      <c r="H237" s="256"/>
      <c r="I237" s="256"/>
      <c r="J237" s="184"/>
      <c r="K237" s="186">
        <v>48.329000000000001</v>
      </c>
      <c r="L237" s="184"/>
      <c r="M237" s="184"/>
      <c r="N237" s="184"/>
      <c r="O237" s="184"/>
      <c r="P237" s="184"/>
      <c r="Q237" s="184"/>
      <c r="R237" s="187"/>
      <c r="T237" s="188"/>
      <c r="U237" s="184"/>
      <c r="V237" s="184"/>
      <c r="W237" s="184"/>
      <c r="X237" s="184"/>
      <c r="Y237" s="184"/>
      <c r="Z237" s="184"/>
      <c r="AA237" s="189"/>
      <c r="AT237" s="190" t="s">
        <v>158</v>
      </c>
      <c r="AU237" s="190" t="s">
        <v>155</v>
      </c>
      <c r="AV237" s="11" t="s">
        <v>85</v>
      </c>
      <c r="AW237" s="11" t="s">
        <v>34</v>
      </c>
      <c r="AX237" s="11" t="s">
        <v>76</v>
      </c>
      <c r="AY237" s="190" t="s">
        <v>149</v>
      </c>
    </row>
    <row r="238" spans="2:65" s="12" customFormat="1" ht="16.5" customHeight="1">
      <c r="B238" s="195"/>
      <c r="C238" s="196"/>
      <c r="D238" s="196"/>
      <c r="E238" s="197" t="s">
        <v>22</v>
      </c>
      <c r="F238" s="272" t="s">
        <v>273</v>
      </c>
      <c r="G238" s="273"/>
      <c r="H238" s="273"/>
      <c r="I238" s="273"/>
      <c r="J238" s="196"/>
      <c r="K238" s="198">
        <v>92.364999999999995</v>
      </c>
      <c r="L238" s="196"/>
      <c r="M238" s="196"/>
      <c r="N238" s="196"/>
      <c r="O238" s="196"/>
      <c r="P238" s="196"/>
      <c r="Q238" s="196"/>
      <c r="R238" s="199"/>
      <c r="T238" s="200"/>
      <c r="U238" s="196"/>
      <c r="V238" s="196"/>
      <c r="W238" s="196"/>
      <c r="X238" s="196"/>
      <c r="Y238" s="196"/>
      <c r="Z238" s="196"/>
      <c r="AA238" s="201"/>
      <c r="AT238" s="202" t="s">
        <v>158</v>
      </c>
      <c r="AU238" s="202" t="s">
        <v>155</v>
      </c>
      <c r="AV238" s="12" t="s">
        <v>154</v>
      </c>
      <c r="AW238" s="12" t="s">
        <v>34</v>
      </c>
      <c r="AX238" s="12" t="s">
        <v>82</v>
      </c>
      <c r="AY238" s="202" t="s">
        <v>149</v>
      </c>
    </row>
    <row r="239" spans="2:65" s="1" customFormat="1" ht="38.25" customHeight="1">
      <c r="B239" s="37"/>
      <c r="C239" s="169" t="s">
        <v>340</v>
      </c>
      <c r="D239" s="169" t="s">
        <v>150</v>
      </c>
      <c r="E239" s="170" t="s">
        <v>341</v>
      </c>
      <c r="F239" s="259" t="s">
        <v>342</v>
      </c>
      <c r="G239" s="259"/>
      <c r="H239" s="259"/>
      <c r="I239" s="259"/>
      <c r="J239" s="171" t="s">
        <v>165</v>
      </c>
      <c r="K239" s="172">
        <v>977</v>
      </c>
      <c r="L239" s="264">
        <v>0</v>
      </c>
      <c r="M239" s="265"/>
      <c r="N239" s="266">
        <f>ROUND(L239*K239,2)</f>
        <v>0</v>
      </c>
      <c r="O239" s="266"/>
      <c r="P239" s="266"/>
      <c r="Q239" s="266"/>
      <c r="R239" s="39"/>
      <c r="T239" s="173" t="s">
        <v>22</v>
      </c>
      <c r="U239" s="46" t="s">
        <v>41</v>
      </c>
      <c r="V239" s="38"/>
      <c r="W239" s="174">
        <f>V239*K239</f>
        <v>0</v>
      </c>
      <c r="X239" s="174">
        <v>0.10362</v>
      </c>
      <c r="Y239" s="174">
        <f>X239*K239</f>
        <v>101.23674</v>
      </c>
      <c r="Z239" s="174">
        <v>0</v>
      </c>
      <c r="AA239" s="175">
        <f>Z239*K239</f>
        <v>0</v>
      </c>
      <c r="AR239" s="21" t="s">
        <v>154</v>
      </c>
      <c r="AT239" s="21" t="s">
        <v>150</v>
      </c>
      <c r="AU239" s="21" t="s">
        <v>155</v>
      </c>
      <c r="AY239" s="21" t="s">
        <v>149</v>
      </c>
      <c r="BE239" s="112">
        <f>IF(U239="základní",N239,0)</f>
        <v>0</v>
      </c>
      <c r="BF239" s="112">
        <f>IF(U239="snížená",N239,0)</f>
        <v>0</v>
      </c>
      <c r="BG239" s="112">
        <f>IF(U239="zákl. přenesená",N239,0)</f>
        <v>0</v>
      </c>
      <c r="BH239" s="112">
        <f>IF(U239="sníž. přenesená",N239,0)</f>
        <v>0</v>
      </c>
      <c r="BI239" s="112">
        <f>IF(U239="nulová",N239,0)</f>
        <v>0</v>
      </c>
      <c r="BJ239" s="21" t="s">
        <v>82</v>
      </c>
      <c r="BK239" s="112">
        <f>ROUND(L239*K239,2)</f>
        <v>0</v>
      </c>
      <c r="BL239" s="21" t="s">
        <v>154</v>
      </c>
      <c r="BM239" s="21" t="s">
        <v>343</v>
      </c>
    </row>
    <row r="240" spans="2:65" s="10" customFormat="1" ht="16.5" customHeight="1">
      <c r="B240" s="176"/>
      <c r="C240" s="177"/>
      <c r="D240" s="177"/>
      <c r="E240" s="178" t="s">
        <v>22</v>
      </c>
      <c r="F240" s="257" t="s">
        <v>344</v>
      </c>
      <c r="G240" s="258"/>
      <c r="H240" s="258"/>
      <c r="I240" s="258"/>
      <c r="J240" s="177"/>
      <c r="K240" s="178" t="s">
        <v>22</v>
      </c>
      <c r="L240" s="177"/>
      <c r="M240" s="177"/>
      <c r="N240" s="177"/>
      <c r="O240" s="177"/>
      <c r="P240" s="177"/>
      <c r="Q240" s="177"/>
      <c r="R240" s="179"/>
      <c r="T240" s="180"/>
      <c r="U240" s="177"/>
      <c r="V240" s="177"/>
      <c r="W240" s="177"/>
      <c r="X240" s="177"/>
      <c r="Y240" s="177"/>
      <c r="Z240" s="177"/>
      <c r="AA240" s="181"/>
      <c r="AT240" s="182" t="s">
        <v>158</v>
      </c>
      <c r="AU240" s="182" t="s">
        <v>155</v>
      </c>
      <c r="AV240" s="10" t="s">
        <v>82</v>
      </c>
      <c r="AW240" s="10" t="s">
        <v>34</v>
      </c>
      <c r="AX240" s="10" t="s">
        <v>76</v>
      </c>
      <c r="AY240" s="182" t="s">
        <v>149</v>
      </c>
    </row>
    <row r="241" spans="2:65" s="11" customFormat="1" ht="16.5" customHeight="1">
      <c r="B241" s="183"/>
      <c r="C241" s="184"/>
      <c r="D241" s="184"/>
      <c r="E241" s="185" t="s">
        <v>22</v>
      </c>
      <c r="F241" s="255" t="s">
        <v>345</v>
      </c>
      <c r="G241" s="256"/>
      <c r="H241" s="256"/>
      <c r="I241" s="256"/>
      <c r="J241" s="184"/>
      <c r="K241" s="186">
        <v>977</v>
      </c>
      <c r="L241" s="184"/>
      <c r="M241" s="184"/>
      <c r="N241" s="184"/>
      <c r="O241" s="184"/>
      <c r="P241" s="184"/>
      <c r="Q241" s="184"/>
      <c r="R241" s="187"/>
      <c r="T241" s="188"/>
      <c r="U241" s="184"/>
      <c r="V241" s="184"/>
      <c r="W241" s="184"/>
      <c r="X241" s="184"/>
      <c r="Y241" s="184"/>
      <c r="Z241" s="184"/>
      <c r="AA241" s="189"/>
      <c r="AT241" s="190" t="s">
        <v>158</v>
      </c>
      <c r="AU241" s="190" t="s">
        <v>155</v>
      </c>
      <c r="AV241" s="11" t="s">
        <v>85</v>
      </c>
      <c r="AW241" s="11" t="s">
        <v>34</v>
      </c>
      <c r="AX241" s="11" t="s">
        <v>82</v>
      </c>
      <c r="AY241" s="190" t="s">
        <v>149</v>
      </c>
    </row>
    <row r="242" spans="2:65" s="1" customFormat="1" ht="25.5" customHeight="1">
      <c r="B242" s="37"/>
      <c r="C242" s="191" t="s">
        <v>346</v>
      </c>
      <c r="D242" s="191" t="s">
        <v>175</v>
      </c>
      <c r="E242" s="192" t="s">
        <v>347</v>
      </c>
      <c r="F242" s="263" t="s">
        <v>348</v>
      </c>
      <c r="G242" s="263"/>
      <c r="H242" s="263"/>
      <c r="I242" s="263"/>
      <c r="J242" s="193" t="s">
        <v>165</v>
      </c>
      <c r="K242" s="194">
        <v>986.77</v>
      </c>
      <c r="L242" s="267">
        <v>0</v>
      </c>
      <c r="M242" s="268"/>
      <c r="N242" s="269">
        <f>ROUND(L242*K242,2)</f>
        <v>0</v>
      </c>
      <c r="O242" s="266"/>
      <c r="P242" s="266"/>
      <c r="Q242" s="266"/>
      <c r="R242" s="39"/>
      <c r="T242" s="173" t="s">
        <v>22</v>
      </c>
      <c r="U242" s="46" t="s">
        <v>41</v>
      </c>
      <c r="V242" s="38"/>
      <c r="W242" s="174">
        <f>V242*K242</f>
        <v>0</v>
      </c>
      <c r="X242" s="174">
        <v>0.17599999999999999</v>
      </c>
      <c r="Y242" s="174">
        <f>X242*K242</f>
        <v>173.67151999999999</v>
      </c>
      <c r="Z242" s="174">
        <v>0</v>
      </c>
      <c r="AA242" s="175">
        <f>Z242*K242</f>
        <v>0</v>
      </c>
      <c r="AR242" s="21" t="s">
        <v>179</v>
      </c>
      <c r="AT242" s="21" t="s">
        <v>175</v>
      </c>
      <c r="AU242" s="21" t="s">
        <v>155</v>
      </c>
      <c r="AY242" s="21" t="s">
        <v>149</v>
      </c>
      <c r="BE242" s="112">
        <f>IF(U242="základní",N242,0)</f>
        <v>0</v>
      </c>
      <c r="BF242" s="112">
        <f>IF(U242="snížená",N242,0)</f>
        <v>0</v>
      </c>
      <c r="BG242" s="112">
        <f>IF(U242="zákl. přenesená",N242,0)</f>
        <v>0</v>
      </c>
      <c r="BH242" s="112">
        <f>IF(U242="sníž. přenesená",N242,0)</f>
        <v>0</v>
      </c>
      <c r="BI242" s="112">
        <f>IF(U242="nulová",N242,0)</f>
        <v>0</v>
      </c>
      <c r="BJ242" s="21" t="s">
        <v>82</v>
      </c>
      <c r="BK242" s="112">
        <f>ROUND(L242*K242,2)</f>
        <v>0</v>
      </c>
      <c r="BL242" s="21" t="s">
        <v>154</v>
      </c>
      <c r="BM242" s="21" t="s">
        <v>349</v>
      </c>
    </row>
    <row r="243" spans="2:65" s="10" customFormat="1" ht="16.5" customHeight="1">
      <c r="B243" s="176"/>
      <c r="C243" s="177"/>
      <c r="D243" s="177"/>
      <c r="E243" s="178" t="s">
        <v>22</v>
      </c>
      <c r="F243" s="257" t="s">
        <v>344</v>
      </c>
      <c r="G243" s="258"/>
      <c r="H243" s="258"/>
      <c r="I243" s="258"/>
      <c r="J243" s="177"/>
      <c r="K243" s="178" t="s">
        <v>22</v>
      </c>
      <c r="L243" s="177"/>
      <c r="M243" s="177"/>
      <c r="N243" s="177"/>
      <c r="O243" s="177"/>
      <c r="P243" s="177"/>
      <c r="Q243" s="177"/>
      <c r="R243" s="179"/>
      <c r="T243" s="180"/>
      <c r="U243" s="177"/>
      <c r="V243" s="177"/>
      <c r="W243" s="177"/>
      <c r="X243" s="177"/>
      <c r="Y243" s="177"/>
      <c r="Z243" s="177"/>
      <c r="AA243" s="181"/>
      <c r="AT243" s="182" t="s">
        <v>158</v>
      </c>
      <c r="AU243" s="182" t="s">
        <v>155</v>
      </c>
      <c r="AV243" s="10" t="s">
        <v>82</v>
      </c>
      <c r="AW243" s="10" t="s">
        <v>34</v>
      </c>
      <c r="AX243" s="10" t="s">
        <v>76</v>
      </c>
      <c r="AY243" s="182" t="s">
        <v>149</v>
      </c>
    </row>
    <row r="244" spans="2:65" s="11" customFormat="1" ht="16.5" customHeight="1">
      <c r="B244" s="183"/>
      <c r="C244" s="184"/>
      <c r="D244" s="184"/>
      <c r="E244" s="185" t="s">
        <v>22</v>
      </c>
      <c r="F244" s="255" t="s">
        <v>350</v>
      </c>
      <c r="G244" s="256"/>
      <c r="H244" s="256"/>
      <c r="I244" s="256"/>
      <c r="J244" s="184"/>
      <c r="K244" s="186">
        <v>986.77</v>
      </c>
      <c r="L244" s="184"/>
      <c r="M244" s="184"/>
      <c r="N244" s="184"/>
      <c r="O244" s="184"/>
      <c r="P244" s="184"/>
      <c r="Q244" s="184"/>
      <c r="R244" s="187"/>
      <c r="T244" s="188"/>
      <c r="U244" s="184"/>
      <c r="V244" s="184"/>
      <c r="W244" s="184"/>
      <c r="X244" s="184"/>
      <c r="Y244" s="184"/>
      <c r="Z244" s="184"/>
      <c r="AA244" s="189"/>
      <c r="AT244" s="190" t="s">
        <v>158</v>
      </c>
      <c r="AU244" s="190" t="s">
        <v>155</v>
      </c>
      <c r="AV244" s="11" t="s">
        <v>85</v>
      </c>
      <c r="AW244" s="11" t="s">
        <v>34</v>
      </c>
      <c r="AX244" s="11" t="s">
        <v>82</v>
      </c>
      <c r="AY244" s="190" t="s">
        <v>149</v>
      </c>
    </row>
    <row r="245" spans="2:65" s="1" customFormat="1" ht="38.25" customHeight="1">
      <c r="B245" s="37"/>
      <c r="C245" s="169" t="s">
        <v>351</v>
      </c>
      <c r="D245" s="169" t="s">
        <v>150</v>
      </c>
      <c r="E245" s="170" t="s">
        <v>352</v>
      </c>
      <c r="F245" s="259" t="s">
        <v>353</v>
      </c>
      <c r="G245" s="259"/>
      <c r="H245" s="259"/>
      <c r="I245" s="259"/>
      <c r="J245" s="171" t="s">
        <v>165</v>
      </c>
      <c r="K245" s="172">
        <v>8</v>
      </c>
      <c r="L245" s="264">
        <v>0</v>
      </c>
      <c r="M245" s="265"/>
      <c r="N245" s="266">
        <f>ROUND(L245*K245,2)</f>
        <v>0</v>
      </c>
      <c r="O245" s="266"/>
      <c r="P245" s="266"/>
      <c r="Q245" s="266"/>
      <c r="R245" s="39"/>
      <c r="T245" s="173" t="s">
        <v>22</v>
      </c>
      <c r="U245" s="46" t="s">
        <v>41</v>
      </c>
      <c r="V245" s="38"/>
      <c r="W245" s="174">
        <f>V245*K245</f>
        <v>0</v>
      </c>
      <c r="X245" s="174">
        <v>0.14610000000000001</v>
      </c>
      <c r="Y245" s="174">
        <f>X245*K245</f>
        <v>1.1688000000000001</v>
      </c>
      <c r="Z245" s="174">
        <v>0</v>
      </c>
      <c r="AA245" s="175">
        <f>Z245*K245</f>
        <v>0</v>
      </c>
      <c r="AR245" s="21" t="s">
        <v>154</v>
      </c>
      <c r="AT245" s="21" t="s">
        <v>150</v>
      </c>
      <c r="AU245" s="21" t="s">
        <v>155</v>
      </c>
      <c r="AY245" s="21" t="s">
        <v>149</v>
      </c>
      <c r="BE245" s="112">
        <f>IF(U245="základní",N245,0)</f>
        <v>0</v>
      </c>
      <c r="BF245" s="112">
        <f>IF(U245="snížená",N245,0)</f>
        <v>0</v>
      </c>
      <c r="BG245" s="112">
        <f>IF(U245="zákl. přenesená",N245,0)</f>
        <v>0</v>
      </c>
      <c r="BH245" s="112">
        <f>IF(U245="sníž. přenesená",N245,0)</f>
        <v>0</v>
      </c>
      <c r="BI245" s="112">
        <f>IF(U245="nulová",N245,0)</f>
        <v>0</v>
      </c>
      <c r="BJ245" s="21" t="s">
        <v>82</v>
      </c>
      <c r="BK245" s="112">
        <f>ROUND(L245*K245,2)</f>
        <v>0</v>
      </c>
      <c r="BL245" s="21" t="s">
        <v>154</v>
      </c>
      <c r="BM245" s="21" t="s">
        <v>354</v>
      </c>
    </row>
    <row r="246" spans="2:65" s="1" customFormat="1" ht="25.5" customHeight="1">
      <c r="B246" s="37"/>
      <c r="C246" s="191" t="s">
        <v>355</v>
      </c>
      <c r="D246" s="191" t="s">
        <v>175</v>
      </c>
      <c r="E246" s="192" t="s">
        <v>347</v>
      </c>
      <c r="F246" s="263" t="s">
        <v>348</v>
      </c>
      <c r="G246" s="263"/>
      <c r="H246" s="263"/>
      <c r="I246" s="263"/>
      <c r="J246" s="193" t="s">
        <v>165</v>
      </c>
      <c r="K246" s="194">
        <v>8.08</v>
      </c>
      <c r="L246" s="267">
        <v>0</v>
      </c>
      <c r="M246" s="268"/>
      <c r="N246" s="269">
        <f>ROUND(L246*K246,2)</f>
        <v>0</v>
      </c>
      <c r="O246" s="266"/>
      <c r="P246" s="266"/>
      <c r="Q246" s="266"/>
      <c r="R246" s="39"/>
      <c r="T246" s="173" t="s">
        <v>22</v>
      </c>
      <c r="U246" s="46" t="s">
        <v>41</v>
      </c>
      <c r="V246" s="38"/>
      <c r="W246" s="174">
        <f>V246*K246</f>
        <v>0</v>
      </c>
      <c r="X246" s="174">
        <v>0.17599999999999999</v>
      </c>
      <c r="Y246" s="174">
        <f>X246*K246</f>
        <v>1.42208</v>
      </c>
      <c r="Z246" s="174">
        <v>0</v>
      </c>
      <c r="AA246" s="175">
        <f>Z246*K246</f>
        <v>0</v>
      </c>
      <c r="AR246" s="21" t="s">
        <v>179</v>
      </c>
      <c r="AT246" s="21" t="s">
        <v>175</v>
      </c>
      <c r="AU246" s="21" t="s">
        <v>155</v>
      </c>
      <c r="AY246" s="21" t="s">
        <v>149</v>
      </c>
      <c r="BE246" s="112">
        <f>IF(U246="základní",N246,0)</f>
        <v>0</v>
      </c>
      <c r="BF246" s="112">
        <f>IF(U246="snížená",N246,0)</f>
        <v>0</v>
      </c>
      <c r="BG246" s="112">
        <f>IF(U246="zákl. přenesená",N246,0)</f>
        <v>0</v>
      </c>
      <c r="BH246" s="112">
        <f>IF(U246="sníž. přenesená",N246,0)</f>
        <v>0</v>
      </c>
      <c r="BI246" s="112">
        <f>IF(U246="nulová",N246,0)</f>
        <v>0</v>
      </c>
      <c r="BJ246" s="21" t="s">
        <v>82</v>
      </c>
      <c r="BK246" s="112">
        <f>ROUND(L246*K246,2)</f>
        <v>0</v>
      </c>
      <c r="BL246" s="21" t="s">
        <v>154</v>
      </c>
      <c r="BM246" s="21" t="s">
        <v>356</v>
      </c>
    </row>
    <row r="247" spans="2:65" s="11" customFormat="1" ht="16.5" customHeight="1">
      <c r="B247" s="183"/>
      <c r="C247" s="184"/>
      <c r="D247" s="184"/>
      <c r="E247" s="185" t="s">
        <v>22</v>
      </c>
      <c r="F247" s="261" t="s">
        <v>357</v>
      </c>
      <c r="G247" s="262"/>
      <c r="H247" s="262"/>
      <c r="I247" s="262"/>
      <c r="J247" s="184"/>
      <c r="K247" s="186">
        <v>8.08</v>
      </c>
      <c r="L247" s="184"/>
      <c r="M247" s="184"/>
      <c r="N247" s="184"/>
      <c r="O247" s="184"/>
      <c r="P247" s="184"/>
      <c r="Q247" s="184"/>
      <c r="R247" s="187"/>
      <c r="T247" s="188"/>
      <c r="U247" s="184"/>
      <c r="V247" s="184"/>
      <c r="W247" s="184"/>
      <c r="X247" s="184"/>
      <c r="Y247" s="184"/>
      <c r="Z247" s="184"/>
      <c r="AA247" s="189"/>
      <c r="AT247" s="190" t="s">
        <v>158</v>
      </c>
      <c r="AU247" s="190" t="s">
        <v>155</v>
      </c>
      <c r="AV247" s="11" t="s">
        <v>85</v>
      </c>
      <c r="AW247" s="11" t="s">
        <v>34</v>
      </c>
      <c r="AX247" s="11" t="s">
        <v>82</v>
      </c>
      <c r="AY247" s="190" t="s">
        <v>149</v>
      </c>
    </row>
    <row r="248" spans="2:65" s="1" customFormat="1" ht="38.25" customHeight="1">
      <c r="B248" s="37"/>
      <c r="C248" s="169" t="s">
        <v>358</v>
      </c>
      <c r="D248" s="169" t="s">
        <v>150</v>
      </c>
      <c r="E248" s="170" t="s">
        <v>359</v>
      </c>
      <c r="F248" s="259" t="s">
        <v>360</v>
      </c>
      <c r="G248" s="259"/>
      <c r="H248" s="259"/>
      <c r="I248" s="259"/>
      <c r="J248" s="171" t="s">
        <v>313</v>
      </c>
      <c r="K248" s="172">
        <v>36</v>
      </c>
      <c r="L248" s="264">
        <v>0</v>
      </c>
      <c r="M248" s="265"/>
      <c r="N248" s="266">
        <f>ROUND(L248*K248,2)</f>
        <v>0</v>
      </c>
      <c r="O248" s="266"/>
      <c r="P248" s="266"/>
      <c r="Q248" s="266"/>
      <c r="R248" s="39"/>
      <c r="T248" s="173" t="s">
        <v>22</v>
      </c>
      <c r="U248" s="46" t="s">
        <v>41</v>
      </c>
      <c r="V248" s="38"/>
      <c r="W248" s="174">
        <f>V248*K248</f>
        <v>0</v>
      </c>
      <c r="X248" s="174">
        <v>0.15540000000000001</v>
      </c>
      <c r="Y248" s="174">
        <f>X248*K248</f>
        <v>5.5944000000000003</v>
      </c>
      <c r="Z248" s="174">
        <v>0</v>
      </c>
      <c r="AA248" s="175">
        <f>Z248*K248</f>
        <v>0</v>
      </c>
      <c r="AR248" s="21" t="s">
        <v>154</v>
      </c>
      <c r="AT248" s="21" t="s">
        <v>150</v>
      </c>
      <c r="AU248" s="21" t="s">
        <v>155</v>
      </c>
      <c r="AY248" s="21" t="s">
        <v>149</v>
      </c>
      <c r="BE248" s="112">
        <f>IF(U248="základní",N248,0)</f>
        <v>0</v>
      </c>
      <c r="BF248" s="112">
        <f>IF(U248="snížená",N248,0)</f>
        <v>0</v>
      </c>
      <c r="BG248" s="112">
        <f>IF(U248="zákl. přenesená",N248,0)</f>
        <v>0</v>
      </c>
      <c r="BH248" s="112">
        <f>IF(U248="sníž. přenesená",N248,0)</f>
        <v>0</v>
      </c>
      <c r="BI248" s="112">
        <f>IF(U248="nulová",N248,0)</f>
        <v>0</v>
      </c>
      <c r="BJ248" s="21" t="s">
        <v>82</v>
      </c>
      <c r="BK248" s="112">
        <f>ROUND(L248*K248,2)</f>
        <v>0</v>
      </c>
      <c r="BL248" s="21" t="s">
        <v>154</v>
      </c>
      <c r="BM248" s="21" t="s">
        <v>361</v>
      </c>
    </row>
    <row r="249" spans="2:65" s="11" customFormat="1" ht="16.5" customHeight="1">
      <c r="B249" s="183"/>
      <c r="C249" s="184"/>
      <c r="D249" s="184"/>
      <c r="E249" s="185" t="s">
        <v>22</v>
      </c>
      <c r="F249" s="261" t="s">
        <v>362</v>
      </c>
      <c r="G249" s="262"/>
      <c r="H249" s="262"/>
      <c r="I249" s="262"/>
      <c r="J249" s="184"/>
      <c r="K249" s="186">
        <v>36</v>
      </c>
      <c r="L249" s="184"/>
      <c r="M249" s="184"/>
      <c r="N249" s="184"/>
      <c r="O249" s="184"/>
      <c r="P249" s="184"/>
      <c r="Q249" s="184"/>
      <c r="R249" s="187"/>
      <c r="T249" s="188"/>
      <c r="U249" s="184"/>
      <c r="V249" s="184"/>
      <c r="W249" s="184"/>
      <c r="X249" s="184"/>
      <c r="Y249" s="184"/>
      <c r="Z249" s="184"/>
      <c r="AA249" s="189"/>
      <c r="AT249" s="190" t="s">
        <v>158</v>
      </c>
      <c r="AU249" s="190" t="s">
        <v>155</v>
      </c>
      <c r="AV249" s="11" t="s">
        <v>85</v>
      </c>
      <c r="AW249" s="11" t="s">
        <v>34</v>
      </c>
      <c r="AX249" s="11" t="s">
        <v>82</v>
      </c>
      <c r="AY249" s="190" t="s">
        <v>149</v>
      </c>
    </row>
    <row r="250" spans="2:65" s="1" customFormat="1" ht="25.5" customHeight="1">
      <c r="B250" s="37"/>
      <c r="C250" s="191" t="s">
        <v>363</v>
      </c>
      <c r="D250" s="191" t="s">
        <v>175</v>
      </c>
      <c r="E250" s="192" t="s">
        <v>364</v>
      </c>
      <c r="F250" s="263" t="s">
        <v>365</v>
      </c>
      <c r="G250" s="263"/>
      <c r="H250" s="263"/>
      <c r="I250" s="263"/>
      <c r="J250" s="193" t="s">
        <v>313</v>
      </c>
      <c r="K250" s="194">
        <v>27.573</v>
      </c>
      <c r="L250" s="267">
        <v>0</v>
      </c>
      <c r="M250" s="268"/>
      <c r="N250" s="269">
        <f>ROUND(L250*K250,2)</f>
        <v>0</v>
      </c>
      <c r="O250" s="266"/>
      <c r="P250" s="266"/>
      <c r="Q250" s="266"/>
      <c r="R250" s="39"/>
      <c r="T250" s="173" t="s">
        <v>22</v>
      </c>
      <c r="U250" s="46" t="s">
        <v>41</v>
      </c>
      <c r="V250" s="38"/>
      <c r="W250" s="174">
        <f>V250*K250</f>
        <v>0</v>
      </c>
      <c r="X250" s="174">
        <v>8.1000000000000003E-2</v>
      </c>
      <c r="Y250" s="174">
        <f>X250*K250</f>
        <v>2.2334130000000001</v>
      </c>
      <c r="Z250" s="174">
        <v>0</v>
      </c>
      <c r="AA250" s="175">
        <f>Z250*K250</f>
        <v>0</v>
      </c>
      <c r="AR250" s="21" t="s">
        <v>179</v>
      </c>
      <c r="AT250" s="21" t="s">
        <v>175</v>
      </c>
      <c r="AU250" s="21" t="s">
        <v>155</v>
      </c>
      <c r="AY250" s="21" t="s">
        <v>149</v>
      </c>
      <c r="BE250" s="112">
        <f>IF(U250="základní",N250,0)</f>
        <v>0</v>
      </c>
      <c r="BF250" s="112">
        <f>IF(U250="snížená",N250,0)</f>
        <v>0</v>
      </c>
      <c r="BG250" s="112">
        <f>IF(U250="zákl. přenesená",N250,0)</f>
        <v>0</v>
      </c>
      <c r="BH250" s="112">
        <f>IF(U250="sníž. přenesená",N250,0)</f>
        <v>0</v>
      </c>
      <c r="BI250" s="112">
        <f>IF(U250="nulová",N250,0)</f>
        <v>0</v>
      </c>
      <c r="BJ250" s="21" t="s">
        <v>82</v>
      </c>
      <c r="BK250" s="112">
        <f>ROUND(L250*K250,2)</f>
        <v>0</v>
      </c>
      <c r="BL250" s="21" t="s">
        <v>154</v>
      </c>
      <c r="BM250" s="21" t="s">
        <v>366</v>
      </c>
    </row>
    <row r="251" spans="2:65" s="11" customFormat="1" ht="16.5" customHeight="1">
      <c r="B251" s="183"/>
      <c r="C251" s="184"/>
      <c r="D251" s="184"/>
      <c r="E251" s="185" t="s">
        <v>22</v>
      </c>
      <c r="F251" s="261" t="s">
        <v>367</v>
      </c>
      <c r="G251" s="262"/>
      <c r="H251" s="262"/>
      <c r="I251" s="262"/>
      <c r="J251" s="184"/>
      <c r="K251" s="186">
        <v>27.573</v>
      </c>
      <c r="L251" s="184"/>
      <c r="M251" s="184"/>
      <c r="N251" s="184"/>
      <c r="O251" s="184"/>
      <c r="P251" s="184"/>
      <c r="Q251" s="184"/>
      <c r="R251" s="187"/>
      <c r="T251" s="188"/>
      <c r="U251" s="184"/>
      <c r="V251" s="184"/>
      <c r="W251" s="184"/>
      <c r="X251" s="184"/>
      <c r="Y251" s="184"/>
      <c r="Z251" s="184"/>
      <c r="AA251" s="189"/>
      <c r="AT251" s="190" t="s">
        <v>158</v>
      </c>
      <c r="AU251" s="190" t="s">
        <v>155</v>
      </c>
      <c r="AV251" s="11" t="s">
        <v>85</v>
      </c>
      <c r="AW251" s="11" t="s">
        <v>34</v>
      </c>
      <c r="AX251" s="11" t="s">
        <v>82</v>
      </c>
      <c r="AY251" s="190" t="s">
        <v>149</v>
      </c>
    </row>
    <row r="252" spans="2:65" s="1" customFormat="1" ht="25.5" customHeight="1">
      <c r="B252" s="37"/>
      <c r="C252" s="191" t="s">
        <v>368</v>
      </c>
      <c r="D252" s="191" t="s">
        <v>175</v>
      </c>
      <c r="E252" s="192" t="s">
        <v>369</v>
      </c>
      <c r="F252" s="263" t="s">
        <v>370</v>
      </c>
      <c r="G252" s="263"/>
      <c r="H252" s="263"/>
      <c r="I252" s="263"/>
      <c r="J252" s="193" t="s">
        <v>313</v>
      </c>
      <c r="K252" s="194">
        <v>6.06</v>
      </c>
      <c r="L252" s="267">
        <v>0</v>
      </c>
      <c r="M252" s="268"/>
      <c r="N252" s="269">
        <f>ROUND(L252*K252,2)</f>
        <v>0</v>
      </c>
      <c r="O252" s="266"/>
      <c r="P252" s="266"/>
      <c r="Q252" s="266"/>
      <c r="R252" s="39"/>
      <c r="T252" s="173" t="s">
        <v>22</v>
      </c>
      <c r="U252" s="46" t="s">
        <v>41</v>
      </c>
      <c r="V252" s="38"/>
      <c r="W252" s="174">
        <f>V252*K252</f>
        <v>0</v>
      </c>
      <c r="X252" s="174">
        <v>6.4000000000000001E-2</v>
      </c>
      <c r="Y252" s="174">
        <f>X252*K252</f>
        <v>0.38783999999999996</v>
      </c>
      <c r="Z252" s="174">
        <v>0</v>
      </c>
      <c r="AA252" s="175">
        <f>Z252*K252</f>
        <v>0</v>
      </c>
      <c r="AR252" s="21" t="s">
        <v>179</v>
      </c>
      <c r="AT252" s="21" t="s">
        <v>175</v>
      </c>
      <c r="AU252" s="21" t="s">
        <v>155</v>
      </c>
      <c r="AY252" s="21" t="s">
        <v>149</v>
      </c>
      <c r="BE252" s="112">
        <f>IF(U252="základní",N252,0)</f>
        <v>0</v>
      </c>
      <c r="BF252" s="112">
        <f>IF(U252="snížená",N252,0)</f>
        <v>0</v>
      </c>
      <c r="BG252" s="112">
        <f>IF(U252="zákl. přenesená",N252,0)</f>
        <v>0</v>
      </c>
      <c r="BH252" s="112">
        <f>IF(U252="sníž. přenesená",N252,0)</f>
        <v>0</v>
      </c>
      <c r="BI252" s="112">
        <f>IF(U252="nulová",N252,0)</f>
        <v>0</v>
      </c>
      <c r="BJ252" s="21" t="s">
        <v>82</v>
      </c>
      <c r="BK252" s="112">
        <f>ROUND(L252*K252,2)</f>
        <v>0</v>
      </c>
      <c r="BL252" s="21" t="s">
        <v>154</v>
      </c>
      <c r="BM252" s="21" t="s">
        <v>371</v>
      </c>
    </row>
    <row r="253" spans="2:65" s="1" customFormat="1" ht="25.5" customHeight="1">
      <c r="B253" s="37"/>
      <c r="C253" s="191" t="s">
        <v>372</v>
      </c>
      <c r="D253" s="191" t="s">
        <v>175</v>
      </c>
      <c r="E253" s="192" t="s">
        <v>373</v>
      </c>
      <c r="F253" s="263" t="s">
        <v>374</v>
      </c>
      <c r="G253" s="263"/>
      <c r="H253" s="263"/>
      <c r="I253" s="263"/>
      <c r="J253" s="193" t="s">
        <v>313</v>
      </c>
      <c r="K253" s="194">
        <v>2.7269999999999999</v>
      </c>
      <c r="L253" s="267">
        <v>0</v>
      </c>
      <c r="M253" s="268"/>
      <c r="N253" s="269">
        <f>ROUND(L253*K253,2)</f>
        <v>0</v>
      </c>
      <c r="O253" s="266"/>
      <c r="P253" s="266"/>
      <c r="Q253" s="266"/>
      <c r="R253" s="39"/>
      <c r="T253" s="173" t="s">
        <v>22</v>
      </c>
      <c r="U253" s="46" t="s">
        <v>41</v>
      </c>
      <c r="V253" s="38"/>
      <c r="W253" s="174">
        <f>V253*K253</f>
        <v>0</v>
      </c>
      <c r="X253" s="174">
        <v>4.8300000000000003E-2</v>
      </c>
      <c r="Y253" s="174">
        <f>X253*K253</f>
        <v>0.1317141</v>
      </c>
      <c r="Z253" s="174">
        <v>0</v>
      </c>
      <c r="AA253" s="175">
        <f>Z253*K253</f>
        <v>0</v>
      </c>
      <c r="AR253" s="21" t="s">
        <v>179</v>
      </c>
      <c r="AT253" s="21" t="s">
        <v>175</v>
      </c>
      <c r="AU253" s="21" t="s">
        <v>155</v>
      </c>
      <c r="AY253" s="21" t="s">
        <v>149</v>
      </c>
      <c r="BE253" s="112">
        <f>IF(U253="základní",N253,0)</f>
        <v>0</v>
      </c>
      <c r="BF253" s="112">
        <f>IF(U253="snížená",N253,0)</f>
        <v>0</v>
      </c>
      <c r="BG253" s="112">
        <f>IF(U253="zákl. přenesená",N253,0)</f>
        <v>0</v>
      </c>
      <c r="BH253" s="112">
        <f>IF(U253="sníž. přenesená",N253,0)</f>
        <v>0</v>
      </c>
      <c r="BI253" s="112">
        <f>IF(U253="nulová",N253,0)</f>
        <v>0</v>
      </c>
      <c r="BJ253" s="21" t="s">
        <v>82</v>
      </c>
      <c r="BK253" s="112">
        <f>ROUND(L253*K253,2)</f>
        <v>0</v>
      </c>
      <c r="BL253" s="21" t="s">
        <v>154</v>
      </c>
      <c r="BM253" s="21" t="s">
        <v>375</v>
      </c>
    </row>
    <row r="254" spans="2:65" s="11" customFormat="1" ht="16.5" customHeight="1">
      <c r="B254" s="183"/>
      <c r="C254" s="184"/>
      <c r="D254" s="184"/>
      <c r="E254" s="185" t="s">
        <v>22</v>
      </c>
      <c r="F254" s="261" t="s">
        <v>376</v>
      </c>
      <c r="G254" s="262"/>
      <c r="H254" s="262"/>
      <c r="I254" s="262"/>
      <c r="J254" s="184"/>
      <c r="K254" s="186">
        <v>2.7269999999999999</v>
      </c>
      <c r="L254" s="184"/>
      <c r="M254" s="184"/>
      <c r="N254" s="184"/>
      <c r="O254" s="184"/>
      <c r="P254" s="184"/>
      <c r="Q254" s="184"/>
      <c r="R254" s="187"/>
      <c r="T254" s="188"/>
      <c r="U254" s="184"/>
      <c r="V254" s="184"/>
      <c r="W254" s="184"/>
      <c r="X254" s="184"/>
      <c r="Y254" s="184"/>
      <c r="Z254" s="184"/>
      <c r="AA254" s="189"/>
      <c r="AT254" s="190" t="s">
        <v>158</v>
      </c>
      <c r="AU254" s="190" t="s">
        <v>155</v>
      </c>
      <c r="AV254" s="11" t="s">
        <v>85</v>
      </c>
      <c r="AW254" s="11" t="s">
        <v>34</v>
      </c>
      <c r="AX254" s="11" t="s">
        <v>82</v>
      </c>
      <c r="AY254" s="190" t="s">
        <v>149</v>
      </c>
    </row>
    <row r="255" spans="2:65" s="1" customFormat="1" ht="38.25" customHeight="1">
      <c r="B255" s="37"/>
      <c r="C255" s="169" t="s">
        <v>377</v>
      </c>
      <c r="D255" s="169" t="s">
        <v>150</v>
      </c>
      <c r="E255" s="170" t="s">
        <v>378</v>
      </c>
      <c r="F255" s="259" t="s">
        <v>379</v>
      </c>
      <c r="G255" s="259"/>
      <c r="H255" s="259"/>
      <c r="I255" s="259"/>
      <c r="J255" s="171" t="s">
        <v>313</v>
      </c>
      <c r="K255" s="172">
        <v>504.9</v>
      </c>
      <c r="L255" s="264">
        <v>0</v>
      </c>
      <c r="M255" s="265"/>
      <c r="N255" s="266">
        <f>ROUND(L255*K255,2)</f>
        <v>0</v>
      </c>
      <c r="O255" s="266"/>
      <c r="P255" s="266"/>
      <c r="Q255" s="266"/>
      <c r="R255" s="39"/>
      <c r="T255" s="173" t="s">
        <v>22</v>
      </c>
      <c r="U255" s="46" t="s">
        <v>41</v>
      </c>
      <c r="V255" s="38"/>
      <c r="W255" s="174">
        <f>V255*K255</f>
        <v>0</v>
      </c>
      <c r="X255" s="174">
        <v>0.1295</v>
      </c>
      <c r="Y255" s="174">
        <f>X255*K255</f>
        <v>65.384550000000004</v>
      </c>
      <c r="Z255" s="174">
        <v>0</v>
      </c>
      <c r="AA255" s="175">
        <f>Z255*K255</f>
        <v>0</v>
      </c>
      <c r="AR255" s="21" t="s">
        <v>154</v>
      </c>
      <c r="AT255" s="21" t="s">
        <v>150</v>
      </c>
      <c r="AU255" s="21" t="s">
        <v>155</v>
      </c>
      <c r="AY255" s="21" t="s">
        <v>149</v>
      </c>
      <c r="BE255" s="112">
        <f>IF(U255="základní",N255,0)</f>
        <v>0</v>
      </c>
      <c r="BF255" s="112">
        <f>IF(U255="snížená",N255,0)</f>
        <v>0</v>
      </c>
      <c r="BG255" s="112">
        <f>IF(U255="zákl. přenesená",N255,0)</f>
        <v>0</v>
      </c>
      <c r="BH255" s="112">
        <f>IF(U255="sníž. přenesená",N255,0)</f>
        <v>0</v>
      </c>
      <c r="BI255" s="112">
        <f>IF(U255="nulová",N255,0)</f>
        <v>0</v>
      </c>
      <c r="BJ255" s="21" t="s">
        <v>82</v>
      </c>
      <c r="BK255" s="112">
        <f>ROUND(L255*K255,2)</f>
        <v>0</v>
      </c>
      <c r="BL255" s="21" t="s">
        <v>154</v>
      </c>
      <c r="BM255" s="21" t="s">
        <v>380</v>
      </c>
    </row>
    <row r="256" spans="2:65" s="11" customFormat="1" ht="16.5" customHeight="1">
      <c r="B256" s="183"/>
      <c r="C256" s="184"/>
      <c r="D256" s="184"/>
      <c r="E256" s="185" t="s">
        <v>22</v>
      </c>
      <c r="F256" s="261" t="s">
        <v>381</v>
      </c>
      <c r="G256" s="262"/>
      <c r="H256" s="262"/>
      <c r="I256" s="262"/>
      <c r="J256" s="184"/>
      <c r="K256" s="186">
        <v>504.9</v>
      </c>
      <c r="L256" s="184"/>
      <c r="M256" s="184"/>
      <c r="N256" s="184"/>
      <c r="O256" s="184"/>
      <c r="P256" s="184"/>
      <c r="Q256" s="184"/>
      <c r="R256" s="187"/>
      <c r="T256" s="188"/>
      <c r="U256" s="184"/>
      <c r="V256" s="184"/>
      <c r="W256" s="184"/>
      <c r="X256" s="184"/>
      <c r="Y256" s="184"/>
      <c r="Z256" s="184"/>
      <c r="AA256" s="189"/>
      <c r="AT256" s="190" t="s">
        <v>158</v>
      </c>
      <c r="AU256" s="190" t="s">
        <v>155</v>
      </c>
      <c r="AV256" s="11" t="s">
        <v>85</v>
      </c>
      <c r="AW256" s="11" t="s">
        <v>34</v>
      </c>
      <c r="AX256" s="11" t="s">
        <v>82</v>
      </c>
      <c r="AY256" s="190" t="s">
        <v>149</v>
      </c>
    </row>
    <row r="257" spans="2:65" s="1" customFormat="1" ht="25.5" customHeight="1">
      <c r="B257" s="37"/>
      <c r="C257" s="191" t="s">
        <v>382</v>
      </c>
      <c r="D257" s="191" t="s">
        <v>175</v>
      </c>
      <c r="E257" s="192" t="s">
        <v>383</v>
      </c>
      <c r="F257" s="263" t="s">
        <v>384</v>
      </c>
      <c r="G257" s="263"/>
      <c r="H257" s="263"/>
      <c r="I257" s="263"/>
      <c r="J257" s="193" t="s">
        <v>313</v>
      </c>
      <c r="K257" s="194">
        <v>470.66</v>
      </c>
      <c r="L257" s="267">
        <v>0</v>
      </c>
      <c r="M257" s="268"/>
      <c r="N257" s="269">
        <f>ROUND(L257*K257,2)</f>
        <v>0</v>
      </c>
      <c r="O257" s="266"/>
      <c r="P257" s="266"/>
      <c r="Q257" s="266"/>
      <c r="R257" s="39"/>
      <c r="T257" s="173" t="s">
        <v>22</v>
      </c>
      <c r="U257" s="46" t="s">
        <v>41</v>
      </c>
      <c r="V257" s="38"/>
      <c r="W257" s="174">
        <f>V257*K257</f>
        <v>0</v>
      </c>
      <c r="X257" s="174">
        <v>5.8000000000000003E-2</v>
      </c>
      <c r="Y257" s="174">
        <f>X257*K257</f>
        <v>27.298280000000002</v>
      </c>
      <c r="Z257" s="174">
        <v>0</v>
      </c>
      <c r="AA257" s="175">
        <f>Z257*K257</f>
        <v>0</v>
      </c>
      <c r="AR257" s="21" t="s">
        <v>179</v>
      </c>
      <c r="AT257" s="21" t="s">
        <v>175</v>
      </c>
      <c r="AU257" s="21" t="s">
        <v>155</v>
      </c>
      <c r="AY257" s="21" t="s">
        <v>149</v>
      </c>
      <c r="BE257" s="112">
        <f>IF(U257="základní",N257,0)</f>
        <v>0</v>
      </c>
      <c r="BF257" s="112">
        <f>IF(U257="snížená",N257,0)</f>
        <v>0</v>
      </c>
      <c r="BG257" s="112">
        <f>IF(U257="zákl. přenesená",N257,0)</f>
        <v>0</v>
      </c>
      <c r="BH257" s="112">
        <f>IF(U257="sníž. přenesená",N257,0)</f>
        <v>0</v>
      </c>
      <c r="BI257" s="112">
        <f>IF(U257="nulová",N257,0)</f>
        <v>0</v>
      </c>
      <c r="BJ257" s="21" t="s">
        <v>82</v>
      </c>
      <c r="BK257" s="112">
        <f>ROUND(L257*K257,2)</f>
        <v>0</v>
      </c>
      <c r="BL257" s="21" t="s">
        <v>154</v>
      </c>
      <c r="BM257" s="21" t="s">
        <v>385</v>
      </c>
    </row>
    <row r="258" spans="2:65" s="11" customFormat="1" ht="16.5" customHeight="1">
      <c r="B258" s="183"/>
      <c r="C258" s="184"/>
      <c r="D258" s="184"/>
      <c r="E258" s="185" t="s">
        <v>22</v>
      </c>
      <c r="F258" s="261" t="s">
        <v>386</v>
      </c>
      <c r="G258" s="262"/>
      <c r="H258" s="262"/>
      <c r="I258" s="262"/>
      <c r="J258" s="184"/>
      <c r="K258" s="186">
        <v>470.66</v>
      </c>
      <c r="L258" s="184"/>
      <c r="M258" s="184"/>
      <c r="N258" s="184"/>
      <c r="O258" s="184"/>
      <c r="P258" s="184"/>
      <c r="Q258" s="184"/>
      <c r="R258" s="187"/>
      <c r="T258" s="188"/>
      <c r="U258" s="184"/>
      <c r="V258" s="184"/>
      <c r="W258" s="184"/>
      <c r="X258" s="184"/>
      <c r="Y258" s="184"/>
      <c r="Z258" s="184"/>
      <c r="AA258" s="189"/>
      <c r="AT258" s="190" t="s">
        <v>158</v>
      </c>
      <c r="AU258" s="190" t="s">
        <v>155</v>
      </c>
      <c r="AV258" s="11" t="s">
        <v>85</v>
      </c>
      <c r="AW258" s="11" t="s">
        <v>34</v>
      </c>
      <c r="AX258" s="11" t="s">
        <v>82</v>
      </c>
      <c r="AY258" s="190" t="s">
        <v>149</v>
      </c>
    </row>
    <row r="259" spans="2:65" s="1" customFormat="1" ht="25.5" customHeight="1">
      <c r="B259" s="37"/>
      <c r="C259" s="191" t="s">
        <v>387</v>
      </c>
      <c r="D259" s="191" t="s">
        <v>175</v>
      </c>
      <c r="E259" s="192" t="s">
        <v>388</v>
      </c>
      <c r="F259" s="263" t="s">
        <v>389</v>
      </c>
      <c r="G259" s="263"/>
      <c r="H259" s="263"/>
      <c r="I259" s="263"/>
      <c r="J259" s="193" t="s">
        <v>313</v>
      </c>
      <c r="K259" s="194">
        <v>39.289000000000001</v>
      </c>
      <c r="L259" s="267">
        <v>0</v>
      </c>
      <c r="M259" s="268"/>
      <c r="N259" s="269">
        <f>ROUND(L259*K259,2)</f>
        <v>0</v>
      </c>
      <c r="O259" s="266"/>
      <c r="P259" s="266"/>
      <c r="Q259" s="266"/>
      <c r="R259" s="39"/>
      <c r="T259" s="173" t="s">
        <v>22</v>
      </c>
      <c r="U259" s="46" t="s">
        <v>41</v>
      </c>
      <c r="V259" s="38"/>
      <c r="W259" s="174">
        <f>V259*K259</f>
        <v>0</v>
      </c>
      <c r="X259" s="174">
        <v>4.4999999999999998E-2</v>
      </c>
      <c r="Y259" s="174">
        <f>X259*K259</f>
        <v>1.768005</v>
      </c>
      <c r="Z259" s="174">
        <v>0</v>
      </c>
      <c r="AA259" s="175">
        <f>Z259*K259</f>
        <v>0</v>
      </c>
      <c r="AR259" s="21" t="s">
        <v>179</v>
      </c>
      <c r="AT259" s="21" t="s">
        <v>175</v>
      </c>
      <c r="AU259" s="21" t="s">
        <v>155</v>
      </c>
      <c r="AY259" s="21" t="s">
        <v>149</v>
      </c>
      <c r="BE259" s="112">
        <f>IF(U259="základní",N259,0)</f>
        <v>0</v>
      </c>
      <c r="BF259" s="112">
        <f>IF(U259="snížená",N259,0)</f>
        <v>0</v>
      </c>
      <c r="BG259" s="112">
        <f>IF(U259="zákl. přenesená",N259,0)</f>
        <v>0</v>
      </c>
      <c r="BH259" s="112">
        <f>IF(U259="sníž. přenesená",N259,0)</f>
        <v>0</v>
      </c>
      <c r="BI259" s="112">
        <f>IF(U259="nulová",N259,0)</f>
        <v>0</v>
      </c>
      <c r="BJ259" s="21" t="s">
        <v>82</v>
      </c>
      <c r="BK259" s="112">
        <f>ROUND(L259*K259,2)</f>
        <v>0</v>
      </c>
      <c r="BL259" s="21" t="s">
        <v>154</v>
      </c>
      <c r="BM259" s="21" t="s">
        <v>390</v>
      </c>
    </row>
    <row r="260" spans="2:65" s="11" customFormat="1" ht="16.5" customHeight="1">
      <c r="B260" s="183"/>
      <c r="C260" s="184"/>
      <c r="D260" s="184"/>
      <c r="E260" s="185" t="s">
        <v>22</v>
      </c>
      <c r="F260" s="261" t="s">
        <v>391</v>
      </c>
      <c r="G260" s="262"/>
      <c r="H260" s="262"/>
      <c r="I260" s="262"/>
      <c r="J260" s="184"/>
      <c r="K260" s="186">
        <v>39.289000000000001</v>
      </c>
      <c r="L260" s="184"/>
      <c r="M260" s="184"/>
      <c r="N260" s="184"/>
      <c r="O260" s="184"/>
      <c r="P260" s="184"/>
      <c r="Q260" s="184"/>
      <c r="R260" s="187"/>
      <c r="T260" s="188"/>
      <c r="U260" s="184"/>
      <c r="V260" s="184"/>
      <c r="W260" s="184"/>
      <c r="X260" s="184"/>
      <c r="Y260" s="184"/>
      <c r="Z260" s="184"/>
      <c r="AA260" s="189"/>
      <c r="AT260" s="190" t="s">
        <v>158</v>
      </c>
      <c r="AU260" s="190" t="s">
        <v>155</v>
      </c>
      <c r="AV260" s="11" t="s">
        <v>85</v>
      </c>
      <c r="AW260" s="11" t="s">
        <v>34</v>
      </c>
      <c r="AX260" s="11" t="s">
        <v>82</v>
      </c>
      <c r="AY260" s="190" t="s">
        <v>149</v>
      </c>
    </row>
    <row r="261" spans="2:65" s="1" customFormat="1" ht="25.5" customHeight="1">
      <c r="B261" s="37"/>
      <c r="C261" s="169" t="s">
        <v>392</v>
      </c>
      <c r="D261" s="169" t="s">
        <v>150</v>
      </c>
      <c r="E261" s="170" t="s">
        <v>393</v>
      </c>
      <c r="F261" s="259" t="s">
        <v>394</v>
      </c>
      <c r="G261" s="259"/>
      <c r="H261" s="259"/>
      <c r="I261" s="259"/>
      <c r="J261" s="171" t="s">
        <v>207</v>
      </c>
      <c r="K261" s="172">
        <v>406.91800000000001</v>
      </c>
      <c r="L261" s="264">
        <v>0</v>
      </c>
      <c r="M261" s="265"/>
      <c r="N261" s="266">
        <f>ROUND(L261*K261,2)</f>
        <v>0</v>
      </c>
      <c r="O261" s="266"/>
      <c r="P261" s="266"/>
      <c r="Q261" s="266"/>
      <c r="R261" s="39"/>
      <c r="T261" s="173" t="s">
        <v>22</v>
      </c>
      <c r="U261" s="46" t="s">
        <v>41</v>
      </c>
      <c r="V261" s="38"/>
      <c r="W261" s="174">
        <f>V261*K261</f>
        <v>0</v>
      </c>
      <c r="X261" s="174">
        <v>0</v>
      </c>
      <c r="Y261" s="174">
        <f>X261*K261</f>
        <v>0</v>
      </c>
      <c r="Z261" s="174">
        <v>0</v>
      </c>
      <c r="AA261" s="175">
        <f>Z261*K261</f>
        <v>0</v>
      </c>
      <c r="AR261" s="21" t="s">
        <v>154</v>
      </c>
      <c r="AT261" s="21" t="s">
        <v>150</v>
      </c>
      <c r="AU261" s="21" t="s">
        <v>155</v>
      </c>
      <c r="AY261" s="21" t="s">
        <v>149</v>
      </c>
      <c r="BE261" s="112">
        <f>IF(U261="základní",N261,0)</f>
        <v>0</v>
      </c>
      <c r="BF261" s="112">
        <f>IF(U261="snížená",N261,0)</f>
        <v>0</v>
      </c>
      <c r="BG261" s="112">
        <f>IF(U261="zákl. přenesená",N261,0)</f>
        <v>0</v>
      </c>
      <c r="BH261" s="112">
        <f>IF(U261="sníž. přenesená",N261,0)</f>
        <v>0</v>
      </c>
      <c r="BI261" s="112">
        <f>IF(U261="nulová",N261,0)</f>
        <v>0</v>
      </c>
      <c r="BJ261" s="21" t="s">
        <v>82</v>
      </c>
      <c r="BK261" s="112">
        <f>ROUND(L261*K261,2)</f>
        <v>0</v>
      </c>
      <c r="BL261" s="21" t="s">
        <v>154</v>
      </c>
      <c r="BM261" s="21" t="s">
        <v>395</v>
      </c>
    </row>
    <row r="262" spans="2:65" s="9" customFormat="1" ht="29.85" customHeight="1">
      <c r="B262" s="158"/>
      <c r="C262" s="159"/>
      <c r="D262" s="168" t="s">
        <v>119</v>
      </c>
      <c r="E262" s="168"/>
      <c r="F262" s="168"/>
      <c r="G262" s="168"/>
      <c r="H262" s="168"/>
      <c r="I262" s="168"/>
      <c r="J262" s="168"/>
      <c r="K262" s="168"/>
      <c r="L262" s="168"/>
      <c r="M262" s="168"/>
      <c r="N262" s="270">
        <f>BK262</f>
        <v>0</v>
      </c>
      <c r="O262" s="271"/>
      <c r="P262" s="271"/>
      <c r="Q262" s="271"/>
      <c r="R262" s="161"/>
      <c r="T262" s="162"/>
      <c r="U262" s="159"/>
      <c r="V262" s="159"/>
      <c r="W262" s="163">
        <f>W263+SUM(W264:W270)</f>
        <v>0</v>
      </c>
      <c r="X262" s="159"/>
      <c r="Y262" s="163">
        <f>Y263+SUM(Y264:Y270)</f>
        <v>4.5014000000000005E-2</v>
      </c>
      <c r="Z262" s="159"/>
      <c r="AA262" s="164">
        <f>AA263+SUM(AA264:AA270)</f>
        <v>0</v>
      </c>
      <c r="AR262" s="165" t="s">
        <v>82</v>
      </c>
      <c r="AT262" s="166" t="s">
        <v>75</v>
      </c>
      <c r="AU262" s="166" t="s">
        <v>82</v>
      </c>
      <c r="AY262" s="165" t="s">
        <v>149</v>
      </c>
      <c r="BK262" s="167">
        <f>BK263+SUM(BK264:BK270)</f>
        <v>0</v>
      </c>
    </row>
    <row r="263" spans="2:65" s="1" customFormat="1" ht="25.5" customHeight="1">
      <c r="B263" s="37"/>
      <c r="C263" s="169" t="s">
        <v>396</v>
      </c>
      <c r="D263" s="169" t="s">
        <v>150</v>
      </c>
      <c r="E263" s="170" t="s">
        <v>397</v>
      </c>
      <c r="F263" s="259" t="s">
        <v>398</v>
      </c>
      <c r="G263" s="259"/>
      <c r="H263" s="259"/>
      <c r="I263" s="259"/>
      <c r="J263" s="171" t="s">
        <v>399</v>
      </c>
      <c r="K263" s="172">
        <v>3</v>
      </c>
      <c r="L263" s="264">
        <v>0</v>
      </c>
      <c r="M263" s="265"/>
      <c r="N263" s="266">
        <f>ROUND(L263*K263,2)</f>
        <v>0</v>
      </c>
      <c r="O263" s="266"/>
      <c r="P263" s="266"/>
      <c r="Q263" s="266"/>
      <c r="R263" s="39"/>
      <c r="T263" s="173" t="s">
        <v>22</v>
      </c>
      <c r="U263" s="46" t="s">
        <v>41</v>
      </c>
      <c r="V263" s="38"/>
      <c r="W263" s="174">
        <f>V263*K263</f>
        <v>0</v>
      </c>
      <c r="X263" s="174">
        <v>2.0699999999999998E-3</v>
      </c>
      <c r="Y263" s="174">
        <f>X263*K263</f>
        <v>6.2099999999999994E-3</v>
      </c>
      <c r="Z263" s="174">
        <v>0</v>
      </c>
      <c r="AA263" s="175">
        <f>Z263*K263</f>
        <v>0</v>
      </c>
      <c r="AR263" s="21" t="s">
        <v>154</v>
      </c>
      <c r="AT263" s="21" t="s">
        <v>150</v>
      </c>
      <c r="AU263" s="21" t="s">
        <v>85</v>
      </c>
      <c r="AY263" s="21" t="s">
        <v>149</v>
      </c>
      <c r="BE263" s="112">
        <f>IF(U263="základní",N263,0)</f>
        <v>0</v>
      </c>
      <c r="BF263" s="112">
        <f>IF(U263="snížená",N263,0)</f>
        <v>0</v>
      </c>
      <c r="BG263" s="112">
        <f>IF(U263="zákl. přenesená",N263,0)</f>
        <v>0</v>
      </c>
      <c r="BH263" s="112">
        <f>IF(U263="sníž. přenesená",N263,0)</f>
        <v>0</v>
      </c>
      <c r="BI263" s="112">
        <f>IF(U263="nulová",N263,0)</f>
        <v>0</v>
      </c>
      <c r="BJ263" s="21" t="s">
        <v>82</v>
      </c>
      <c r="BK263" s="112">
        <f>ROUND(L263*K263,2)</f>
        <v>0</v>
      </c>
      <c r="BL263" s="21" t="s">
        <v>154</v>
      </c>
      <c r="BM263" s="21" t="s">
        <v>400</v>
      </c>
    </row>
    <row r="264" spans="2:65" s="10" customFormat="1" ht="16.5" customHeight="1">
      <c r="B264" s="176"/>
      <c r="C264" s="177"/>
      <c r="D264" s="177"/>
      <c r="E264" s="178" t="s">
        <v>22</v>
      </c>
      <c r="F264" s="257" t="s">
        <v>401</v>
      </c>
      <c r="G264" s="258"/>
      <c r="H264" s="258"/>
      <c r="I264" s="258"/>
      <c r="J264" s="177"/>
      <c r="K264" s="178" t="s">
        <v>22</v>
      </c>
      <c r="L264" s="177"/>
      <c r="M264" s="177"/>
      <c r="N264" s="177"/>
      <c r="O264" s="177"/>
      <c r="P264" s="177"/>
      <c r="Q264" s="177"/>
      <c r="R264" s="179"/>
      <c r="T264" s="180"/>
      <c r="U264" s="177"/>
      <c r="V264" s="177"/>
      <c r="W264" s="177"/>
      <c r="X264" s="177"/>
      <c r="Y264" s="177"/>
      <c r="Z264" s="177"/>
      <c r="AA264" s="181"/>
      <c r="AT264" s="182" t="s">
        <v>158</v>
      </c>
      <c r="AU264" s="182" t="s">
        <v>85</v>
      </c>
      <c r="AV264" s="10" t="s">
        <v>82</v>
      </c>
      <c r="AW264" s="10" t="s">
        <v>34</v>
      </c>
      <c r="AX264" s="10" t="s">
        <v>76</v>
      </c>
      <c r="AY264" s="182" t="s">
        <v>149</v>
      </c>
    </row>
    <row r="265" spans="2:65" s="11" customFormat="1" ht="16.5" customHeight="1">
      <c r="B265" s="183"/>
      <c r="C265" s="184"/>
      <c r="D265" s="184"/>
      <c r="E265" s="185" t="s">
        <v>22</v>
      </c>
      <c r="F265" s="255" t="s">
        <v>155</v>
      </c>
      <c r="G265" s="256"/>
      <c r="H265" s="256"/>
      <c r="I265" s="256"/>
      <c r="J265" s="184"/>
      <c r="K265" s="186">
        <v>3</v>
      </c>
      <c r="L265" s="184"/>
      <c r="M265" s="184"/>
      <c r="N265" s="184"/>
      <c r="O265" s="184"/>
      <c r="P265" s="184"/>
      <c r="Q265" s="184"/>
      <c r="R265" s="187"/>
      <c r="T265" s="188"/>
      <c r="U265" s="184"/>
      <c r="V265" s="184"/>
      <c r="W265" s="184"/>
      <c r="X265" s="184"/>
      <c r="Y265" s="184"/>
      <c r="Z265" s="184"/>
      <c r="AA265" s="189"/>
      <c r="AT265" s="190" t="s">
        <v>158</v>
      </c>
      <c r="AU265" s="190" t="s">
        <v>85</v>
      </c>
      <c r="AV265" s="11" t="s">
        <v>85</v>
      </c>
      <c r="AW265" s="11" t="s">
        <v>34</v>
      </c>
      <c r="AX265" s="11" t="s">
        <v>82</v>
      </c>
      <c r="AY265" s="190" t="s">
        <v>149</v>
      </c>
    </row>
    <row r="266" spans="2:65" s="1" customFormat="1" ht="25.5" customHeight="1">
      <c r="B266" s="37"/>
      <c r="C266" s="169" t="s">
        <v>402</v>
      </c>
      <c r="D266" s="169" t="s">
        <v>150</v>
      </c>
      <c r="E266" s="170" t="s">
        <v>403</v>
      </c>
      <c r="F266" s="259" t="s">
        <v>404</v>
      </c>
      <c r="G266" s="259"/>
      <c r="H266" s="259"/>
      <c r="I266" s="259"/>
      <c r="J266" s="171" t="s">
        <v>399</v>
      </c>
      <c r="K266" s="172">
        <v>1</v>
      </c>
      <c r="L266" s="264">
        <v>0</v>
      </c>
      <c r="M266" s="265"/>
      <c r="N266" s="266">
        <f>ROUND(L266*K266,2)</f>
        <v>0</v>
      </c>
      <c r="O266" s="266"/>
      <c r="P266" s="266"/>
      <c r="Q266" s="266"/>
      <c r="R266" s="39"/>
      <c r="T266" s="173" t="s">
        <v>22</v>
      </c>
      <c r="U266" s="46" t="s">
        <v>41</v>
      </c>
      <c r="V266" s="38"/>
      <c r="W266" s="174">
        <f>V266*K266</f>
        <v>0</v>
      </c>
      <c r="X266" s="174">
        <v>3.65E-3</v>
      </c>
      <c r="Y266" s="174">
        <f>X266*K266</f>
        <v>3.65E-3</v>
      </c>
      <c r="Z266" s="174">
        <v>0</v>
      </c>
      <c r="AA266" s="175">
        <f>Z266*K266</f>
        <v>0</v>
      </c>
      <c r="AR266" s="21" t="s">
        <v>154</v>
      </c>
      <c r="AT266" s="21" t="s">
        <v>150</v>
      </c>
      <c r="AU266" s="21" t="s">
        <v>85</v>
      </c>
      <c r="AY266" s="21" t="s">
        <v>149</v>
      </c>
      <c r="BE266" s="112">
        <f>IF(U266="základní",N266,0)</f>
        <v>0</v>
      </c>
      <c r="BF266" s="112">
        <f>IF(U266="snížená",N266,0)</f>
        <v>0</v>
      </c>
      <c r="BG266" s="112">
        <f>IF(U266="zákl. přenesená",N266,0)</f>
        <v>0</v>
      </c>
      <c r="BH266" s="112">
        <f>IF(U266="sníž. přenesená",N266,0)</f>
        <v>0</v>
      </c>
      <c r="BI266" s="112">
        <f>IF(U266="nulová",N266,0)</f>
        <v>0</v>
      </c>
      <c r="BJ266" s="21" t="s">
        <v>82</v>
      </c>
      <c r="BK266" s="112">
        <f>ROUND(L266*K266,2)</f>
        <v>0</v>
      </c>
      <c r="BL266" s="21" t="s">
        <v>154</v>
      </c>
      <c r="BM266" s="21" t="s">
        <v>405</v>
      </c>
    </row>
    <row r="267" spans="2:65" s="1" customFormat="1" ht="38.25" customHeight="1">
      <c r="B267" s="37"/>
      <c r="C267" s="169" t="s">
        <v>406</v>
      </c>
      <c r="D267" s="169" t="s">
        <v>150</v>
      </c>
      <c r="E267" s="170" t="s">
        <v>407</v>
      </c>
      <c r="F267" s="259" t="s">
        <v>408</v>
      </c>
      <c r="G267" s="259"/>
      <c r="H267" s="259"/>
      <c r="I267" s="259"/>
      <c r="J267" s="171" t="s">
        <v>153</v>
      </c>
      <c r="K267" s="172">
        <v>0.91500000000000004</v>
      </c>
      <c r="L267" s="264">
        <v>0</v>
      </c>
      <c r="M267" s="265"/>
      <c r="N267" s="266">
        <f>ROUND(L267*K267,2)</f>
        <v>0</v>
      </c>
      <c r="O267" s="266"/>
      <c r="P267" s="266"/>
      <c r="Q267" s="266"/>
      <c r="R267" s="39"/>
      <c r="T267" s="173" t="s">
        <v>22</v>
      </c>
      <c r="U267" s="46" t="s">
        <v>41</v>
      </c>
      <c r="V267" s="38"/>
      <c r="W267" s="174">
        <f>V267*K267</f>
        <v>0</v>
      </c>
      <c r="X267" s="174">
        <v>0</v>
      </c>
      <c r="Y267" s="174">
        <f>X267*K267</f>
        <v>0</v>
      </c>
      <c r="Z267" s="174">
        <v>0</v>
      </c>
      <c r="AA267" s="175">
        <f>Z267*K267</f>
        <v>0</v>
      </c>
      <c r="AR267" s="21" t="s">
        <v>154</v>
      </c>
      <c r="AT267" s="21" t="s">
        <v>150</v>
      </c>
      <c r="AU267" s="21" t="s">
        <v>85</v>
      </c>
      <c r="AY267" s="21" t="s">
        <v>149</v>
      </c>
      <c r="BE267" s="112">
        <f>IF(U267="základní",N267,0)</f>
        <v>0</v>
      </c>
      <c r="BF267" s="112">
        <f>IF(U267="snížená",N267,0)</f>
        <v>0</v>
      </c>
      <c r="BG267" s="112">
        <f>IF(U267="zákl. přenesená",N267,0)</f>
        <v>0</v>
      </c>
      <c r="BH267" s="112">
        <f>IF(U267="sníž. přenesená",N267,0)</f>
        <v>0</v>
      </c>
      <c r="BI267" s="112">
        <f>IF(U267="nulová",N267,0)</f>
        <v>0</v>
      </c>
      <c r="BJ267" s="21" t="s">
        <v>82</v>
      </c>
      <c r="BK267" s="112">
        <f>ROUND(L267*K267,2)</f>
        <v>0</v>
      </c>
      <c r="BL267" s="21" t="s">
        <v>154</v>
      </c>
      <c r="BM267" s="21" t="s">
        <v>409</v>
      </c>
    </row>
    <row r="268" spans="2:65" s="11" customFormat="1" ht="16.5" customHeight="1">
      <c r="B268" s="183"/>
      <c r="C268" s="184"/>
      <c r="D268" s="184"/>
      <c r="E268" s="185" t="s">
        <v>22</v>
      </c>
      <c r="F268" s="261" t="s">
        <v>410</v>
      </c>
      <c r="G268" s="262"/>
      <c r="H268" s="262"/>
      <c r="I268" s="262"/>
      <c r="J268" s="184"/>
      <c r="K268" s="186">
        <v>0.91500000000000004</v>
      </c>
      <c r="L268" s="184"/>
      <c r="M268" s="184"/>
      <c r="N268" s="184"/>
      <c r="O268" s="184"/>
      <c r="P268" s="184"/>
      <c r="Q268" s="184"/>
      <c r="R268" s="187"/>
      <c r="T268" s="188"/>
      <c r="U268" s="184"/>
      <c r="V268" s="184"/>
      <c r="W268" s="184"/>
      <c r="X268" s="184"/>
      <c r="Y268" s="184"/>
      <c r="Z268" s="184"/>
      <c r="AA268" s="189"/>
      <c r="AT268" s="190" t="s">
        <v>158</v>
      </c>
      <c r="AU268" s="190" t="s">
        <v>85</v>
      </c>
      <c r="AV268" s="11" t="s">
        <v>85</v>
      </c>
      <c r="AW268" s="11" t="s">
        <v>34</v>
      </c>
      <c r="AX268" s="11" t="s">
        <v>82</v>
      </c>
      <c r="AY268" s="190" t="s">
        <v>149</v>
      </c>
    </row>
    <row r="269" spans="2:65" s="1" customFormat="1" ht="25.5" customHeight="1">
      <c r="B269" s="37"/>
      <c r="C269" s="169" t="s">
        <v>411</v>
      </c>
      <c r="D269" s="169" t="s">
        <v>150</v>
      </c>
      <c r="E269" s="170" t="s">
        <v>412</v>
      </c>
      <c r="F269" s="259" t="s">
        <v>413</v>
      </c>
      <c r="G269" s="259"/>
      <c r="H269" s="259"/>
      <c r="I269" s="259"/>
      <c r="J269" s="171" t="s">
        <v>207</v>
      </c>
      <c r="K269" s="172">
        <v>4.4999999999999998E-2</v>
      </c>
      <c r="L269" s="264">
        <v>0</v>
      </c>
      <c r="M269" s="265"/>
      <c r="N269" s="266">
        <f>ROUND(L269*K269,2)</f>
        <v>0</v>
      </c>
      <c r="O269" s="266"/>
      <c r="P269" s="266"/>
      <c r="Q269" s="266"/>
      <c r="R269" s="39"/>
      <c r="T269" s="173" t="s">
        <v>22</v>
      </c>
      <c r="U269" s="46" t="s">
        <v>41</v>
      </c>
      <c r="V269" s="38"/>
      <c r="W269" s="174">
        <f>V269*K269</f>
        <v>0</v>
      </c>
      <c r="X269" s="174">
        <v>0</v>
      </c>
      <c r="Y269" s="174">
        <f>X269*K269</f>
        <v>0</v>
      </c>
      <c r="Z269" s="174">
        <v>0</v>
      </c>
      <c r="AA269" s="175">
        <f>Z269*K269</f>
        <v>0</v>
      </c>
      <c r="AR269" s="21" t="s">
        <v>154</v>
      </c>
      <c r="AT269" s="21" t="s">
        <v>150</v>
      </c>
      <c r="AU269" s="21" t="s">
        <v>85</v>
      </c>
      <c r="AY269" s="21" t="s">
        <v>149</v>
      </c>
      <c r="BE269" s="112">
        <f>IF(U269="základní",N269,0)</f>
        <v>0</v>
      </c>
      <c r="BF269" s="112">
        <f>IF(U269="snížená",N269,0)</f>
        <v>0</v>
      </c>
      <c r="BG269" s="112">
        <f>IF(U269="zákl. přenesená",N269,0)</f>
        <v>0</v>
      </c>
      <c r="BH269" s="112">
        <f>IF(U269="sníž. přenesená",N269,0)</f>
        <v>0</v>
      </c>
      <c r="BI269" s="112">
        <f>IF(U269="nulová",N269,0)</f>
        <v>0</v>
      </c>
      <c r="BJ269" s="21" t="s">
        <v>82</v>
      </c>
      <c r="BK269" s="112">
        <f>ROUND(L269*K269,2)</f>
        <v>0</v>
      </c>
      <c r="BL269" s="21" t="s">
        <v>154</v>
      </c>
      <c r="BM269" s="21" t="s">
        <v>414</v>
      </c>
    </row>
    <row r="270" spans="2:65" s="9" customFormat="1" ht="22.35" customHeight="1">
      <c r="B270" s="158"/>
      <c r="C270" s="159"/>
      <c r="D270" s="168" t="s">
        <v>120</v>
      </c>
      <c r="E270" s="168"/>
      <c r="F270" s="168"/>
      <c r="G270" s="168"/>
      <c r="H270" s="168"/>
      <c r="I270" s="168"/>
      <c r="J270" s="168"/>
      <c r="K270" s="168"/>
      <c r="L270" s="168"/>
      <c r="M270" s="168"/>
      <c r="N270" s="270">
        <f>BK270</f>
        <v>0</v>
      </c>
      <c r="O270" s="271"/>
      <c r="P270" s="271"/>
      <c r="Q270" s="271"/>
      <c r="R270" s="161"/>
      <c r="T270" s="162"/>
      <c r="U270" s="159"/>
      <c r="V270" s="159"/>
      <c r="W270" s="163">
        <f>SUM(W271:W278)</f>
        <v>0</v>
      </c>
      <c r="X270" s="159"/>
      <c r="Y270" s="163">
        <f>SUM(Y271:Y278)</f>
        <v>3.5154000000000005E-2</v>
      </c>
      <c r="Z270" s="159"/>
      <c r="AA270" s="164">
        <f>SUM(AA271:AA278)</f>
        <v>0</v>
      </c>
      <c r="AR270" s="165" t="s">
        <v>82</v>
      </c>
      <c r="AT270" s="166" t="s">
        <v>75</v>
      </c>
      <c r="AU270" s="166" t="s">
        <v>85</v>
      </c>
      <c r="AY270" s="165" t="s">
        <v>149</v>
      </c>
      <c r="BK270" s="167">
        <f>SUM(BK271:BK278)</f>
        <v>0</v>
      </c>
    </row>
    <row r="271" spans="2:65" s="1" customFormat="1" ht="25.5" customHeight="1">
      <c r="B271" s="37"/>
      <c r="C271" s="169" t="s">
        <v>415</v>
      </c>
      <c r="D271" s="169" t="s">
        <v>150</v>
      </c>
      <c r="E271" s="170" t="s">
        <v>416</v>
      </c>
      <c r="F271" s="259" t="s">
        <v>417</v>
      </c>
      <c r="G271" s="259"/>
      <c r="H271" s="259"/>
      <c r="I271" s="259"/>
      <c r="J271" s="171" t="s">
        <v>313</v>
      </c>
      <c r="K271" s="172">
        <v>10.3</v>
      </c>
      <c r="L271" s="264">
        <v>0</v>
      </c>
      <c r="M271" s="265"/>
      <c r="N271" s="266">
        <f>ROUND(L271*K271,2)</f>
        <v>0</v>
      </c>
      <c r="O271" s="266"/>
      <c r="P271" s="266"/>
      <c r="Q271" s="266"/>
      <c r="R271" s="39"/>
      <c r="T271" s="173" t="s">
        <v>22</v>
      </c>
      <c r="U271" s="46" t="s">
        <v>41</v>
      </c>
      <c r="V271" s="38"/>
      <c r="W271" s="174">
        <f>V271*K271</f>
        <v>0</v>
      </c>
      <c r="X271" s="174">
        <v>2.6800000000000001E-3</v>
      </c>
      <c r="Y271" s="174">
        <f>X271*K271</f>
        <v>2.7604000000000004E-2</v>
      </c>
      <c r="Z271" s="174">
        <v>0</v>
      </c>
      <c r="AA271" s="175">
        <f>Z271*K271</f>
        <v>0</v>
      </c>
      <c r="AR271" s="21" t="s">
        <v>154</v>
      </c>
      <c r="AT271" s="21" t="s">
        <v>150</v>
      </c>
      <c r="AU271" s="21" t="s">
        <v>155</v>
      </c>
      <c r="AY271" s="21" t="s">
        <v>149</v>
      </c>
      <c r="BE271" s="112">
        <f>IF(U271="základní",N271,0)</f>
        <v>0</v>
      </c>
      <c r="BF271" s="112">
        <f>IF(U271="snížená",N271,0)</f>
        <v>0</v>
      </c>
      <c r="BG271" s="112">
        <f>IF(U271="zákl. přenesená",N271,0)</f>
        <v>0</v>
      </c>
      <c r="BH271" s="112">
        <f>IF(U271="sníž. přenesená",N271,0)</f>
        <v>0</v>
      </c>
      <c r="BI271" s="112">
        <f>IF(U271="nulová",N271,0)</f>
        <v>0</v>
      </c>
      <c r="BJ271" s="21" t="s">
        <v>82</v>
      </c>
      <c r="BK271" s="112">
        <f>ROUND(L271*K271,2)</f>
        <v>0</v>
      </c>
      <c r="BL271" s="21" t="s">
        <v>154</v>
      </c>
      <c r="BM271" s="21" t="s">
        <v>418</v>
      </c>
    </row>
    <row r="272" spans="2:65" s="11" customFormat="1" ht="16.5" customHeight="1">
      <c r="B272" s="183"/>
      <c r="C272" s="184"/>
      <c r="D272" s="184"/>
      <c r="E272" s="185" t="s">
        <v>22</v>
      </c>
      <c r="F272" s="261" t="s">
        <v>419</v>
      </c>
      <c r="G272" s="262"/>
      <c r="H272" s="262"/>
      <c r="I272" s="262"/>
      <c r="J272" s="184"/>
      <c r="K272" s="186">
        <v>10.3</v>
      </c>
      <c r="L272" s="184"/>
      <c r="M272" s="184"/>
      <c r="N272" s="184"/>
      <c r="O272" s="184"/>
      <c r="P272" s="184"/>
      <c r="Q272" s="184"/>
      <c r="R272" s="187"/>
      <c r="T272" s="188"/>
      <c r="U272" s="184"/>
      <c r="V272" s="184"/>
      <c r="W272" s="184"/>
      <c r="X272" s="184"/>
      <c r="Y272" s="184"/>
      <c r="Z272" s="184"/>
      <c r="AA272" s="189"/>
      <c r="AT272" s="190" t="s">
        <v>158</v>
      </c>
      <c r="AU272" s="190" t="s">
        <v>155</v>
      </c>
      <c r="AV272" s="11" t="s">
        <v>85</v>
      </c>
      <c r="AW272" s="11" t="s">
        <v>34</v>
      </c>
      <c r="AX272" s="11" t="s">
        <v>82</v>
      </c>
      <c r="AY272" s="190" t="s">
        <v>149</v>
      </c>
    </row>
    <row r="273" spans="2:65" s="1" customFormat="1" ht="38.25" customHeight="1">
      <c r="B273" s="37"/>
      <c r="C273" s="169" t="s">
        <v>420</v>
      </c>
      <c r="D273" s="169" t="s">
        <v>150</v>
      </c>
      <c r="E273" s="170" t="s">
        <v>421</v>
      </c>
      <c r="F273" s="259" t="s">
        <v>422</v>
      </c>
      <c r="G273" s="259"/>
      <c r="H273" s="259"/>
      <c r="I273" s="259"/>
      <c r="J273" s="171" t="s">
        <v>399</v>
      </c>
      <c r="K273" s="172">
        <v>7</v>
      </c>
      <c r="L273" s="264">
        <v>0</v>
      </c>
      <c r="M273" s="265"/>
      <c r="N273" s="266">
        <f t="shared" ref="N273:N278" si="5">ROUND(L273*K273,2)</f>
        <v>0</v>
      </c>
      <c r="O273" s="266"/>
      <c r="P273" s="266"/>
      <c r="Q273" s="266"/>
      <c r="R273" s="39"/>
      <c r="T273" s="173" t="s">
        <v>22</v>
      </c>
      <c r="U273" s="46" t="s">
        <v>41</v>
      </c>
      <c r="V273" s="38"/>
      <c r="W273" s="174">
        <f t="shared" ref="W273:W278" si="6">V273*K273</f>
        <v>0</v>
      </c>
      <c r="X273" s="174">
        <v>0</v>
      </c>
      <c r="Y273" s="174">
        <f t="shared" ref="Y273:Y278" si="7">X273*K273</f>
        <v>0</v>
      </c>
      <c r="Z273" s="174">
        <v>0</v>
      </c>
      <c r="AA273" s="175">
        <f t="shared" ref="AA273:AA278" si="8">Z273*K273</f>
        <v>0</v>
      </c>
      <c r="AR273" s="21" t="s">
        <v>154</v>
      </c>
      <c r="AT273" s="21" t="s">
        <v>150</v>
      </c>
      <c r="AU273" s="21" t="s">
        <v>155</v>
      </c>
      <c r="AY273" s="21" t="s">
        <v>149</v>
      </c>
      <c r="BE273" s="112">
        <f t="shared" ref="BE273:BE278" si="9">IF(U273="základní",N273,0)</f>
        <v>0</v>
      </c>
      <c r="BF273" s="112">
        <f t="shared" ref="BF273:BF278" si="10">IF(U273="snížená",N273,0)</f>
        <v>0</v>
      </c>
      <c r="BG273" s="112">
        <f t="shared" ref="BG273:BG278" si="11">IF(U273="zákl. přenesená",N273,0)</f>
        <v>0</v>
      </c>
      <c r="BH273" s="112">
        <f t="shared" ref="BH273:BH278" si="12">IF(U273="sníž. přenesená",N273,0)</f>
        <v>0</v>
      </c>
      <c r="BI273" s="112">
        <f t="shared" ref="BI273:BI278" si="13">IF(U273="nulová",N273,0)</f>
        <v>0</v>
      </c>
      <c r="BJ273" s="21" t="s">
        <v>82</v>
      </c>
      <c r="BK273" s="112">
        <f t="shared" ref="BK273:BK278" si="14">ROUND(L273*K273,2)</f>
        <v>0</v>
      </c>
      <c r="BL273" s="21" t="s">
        <v>154</v>
      </c>
      <c r="BM273" s="21" t="s">
        <v>423</v>
      </c>
    </row>
    <row r="274" spans="2:65" s="1" customFormat="1" ht="16.5" customHeight="1">
      <c r="B274" s="37"/>
      <c r="C274" s="191" t="s">
        <v>424</v>
      </c>
      <c r="D274" s="191" t="s">
        <v>175</v>
      </c>
      <c r="E274" s="192" t="s">
        <v>425</v>
      </c>
      <c r="F274" s="263" t="s">
        <v>426</v>
      </c>
      <c r="G274" s="263"/>
      <c r="H274" s="263"/>
      <c r="I274" s="263"/>
      <c r="J274" s="193" t="s">
        <v>399</v>
      </c>
      <c r="K274" s="194">
        <v>3</v>
      </c>
      <c r="L274" s="267">
        <v>0</v>
      </c>
      <c r="M274" s="268"/>
      <c r="N274" s="269">
        <f t="shared" si="5"/>
        <v>0</v>
      </c>
      <c r="O274" s="266"/>
      <c r="P274" s="266"/>
      <c r="Q274" s="266"/>
      <c r="R274" s="39"/>
      <c r="T274" s="173" t="s">
        <v>22</v>
      </c>
      <c r="U274" s="46" t="s">
        <v>41</v>
      </c>
      <c r="V274" s="38"/>
      <c r="W274" s="174">
        <f t="shared" si="6"/>
        <v>0</v>
      </c>
      <c r="X274" s="174">
        <v>5.4000000000000001E-4</v>
      </c>
      <c r="Y274" s="174">
        <f t="shared" si="7"/>
        <v>1.6199999999999999E-3</v>
      </c>
      <c r="Z274" s="174">
        <v>0</v>
      </c>
      <c r="AA274" s="175">
        <f t="shared" si="8"/>
        <v>0</v>
      </c>
      <c r="AR274" s="21" t="s">
        <v>179</v>
      </c>
      <c r="AT274" s="21" t="s">
        <v>175</v>
      </c>
      <c r="AU274" s="21" t="s">
        <v>155</v>
      </c>
      <c r="AY274" s="21" t="s">
        <v>149</v>
      </c>
      <c r="BE274" s="112">
        <f t="shared" si="9"/>
        <v>0</v>
      </c>
      <c r="BF274" s="112">
        <f t="shared" si="10"/>
        <v>0</v>
      </c>
      <c r="BG274" s="112">
        <f t="shared" si="11"/>
        <v>0</v>
      </c>
      <c r="BH274" s="112">
        <f t="shared" si="12"/>
        <v>0</v>
      </c>
      <c r="BI274" s="112">
        <f t="shared" si="13"/>
        <v>0</v>
      </c>
      <c r="BJ274" s="21" t="s">
        <v>82</v>
      </c>
      <c r="BK274" s="112">
        <f t="shared" si="14"/>
        <v>0</v>
      </c>
      <c r="BL274" s="21" t="s">
        <v>154</v>
      </c>
      <c r="BM274" s="21" t="s">
        <v>427</v>
      </c>
    </row>
    <row r="275" spans="2:65" s="1" customFormat="1" ht="16.5" customHeight="1">
      <c r="B275" s="37"/>
      <c r="C275" s="191" t="s">
        <v>428</v>
      </c>
      <c r="D275" s="191" t="s">
        <v>175</v>
      </c>
      <c r="E275" s="192" t="s">
        <v>429</v>
      </c>
      <c r="F275" s="263" t="s">
        <v>430</v>
      </c>
      <c r="G275" s="263"/>
      <c r="H275" s="263"/>
      <c r="I275" s="263"/>
      <c r="J275" s="193" t="s">
        <v>399</v>
      </c>
      <c r="K275" s="194">
        <v>1</v>
      </c>
      <c r="L275" s="267">
        <v>0</v>
      </c>
      <c r="M275" s="268"/>
      <c r="N275" s="269">
        <f t="shared" si="5"/>
        <v>0</v>
      </c>
      <c r="O275" s="266"/>
      <c r="P275" s="266"/>
      <c r="Q275" s="266"/>
      <c r="R275" s="39"/>
      <c r="T275" s="173" t="s">
        <v>22</v>
      </c>
      <c r="U275" s="46" t="s">
        <v>41</v>
      </c>
      <c r="V275" s="38"/>
      <c r="W275" s="174">
        <f t="shared" si="6"/>
        <v>0</v>
      </c>
      <c r="X275" s="174">
        <v>6.4999999999999997E-4</v>
      </c>
      <c r="Y275" s="174">
        <f t="shared" si="7"/>
        <v>6.4999999999999997E-4</v>
      </c>
      <c r="Z275" s="174">
        <v>0</v>
      </c>
      <c r="AA275" s="175">
        <f t="shared" si="8"/>
        <v>0</v>
      </c>
      <c r="AR275" s="21" t="s">
        <v>179</v>
      </c>
      <c r="AT275" s="21" t="s">
        <v>175</v>
      </c>
      <c r="AU275" s="21" t="s">
        <v>155</v>
      </c>
      <c r="AY275" s="21" t="s">
        <v>149</v>
      </c>
      <c r="BE275" s="112">
        <f t="shared" si="9"/>
        <v>0</v>
      </c>
      <c r="BF275" s="112">
        <f t="shared" si="10"/>
        <v>0</v>
      </c>
      <c r="BG275" s="112">
        <f t="shared" si="11"/>
        <v>0</v>
      </c>
      <c r="BH275" s="112">
        <f t="shared" si="12"/>
        <v>0</v>
      </c>
      <c r="BI275" s="112">
        <f t="shared" si="13"/>
        <v>0</v>
      </c>
      <c r="BJ275" s="21" t="s">
        <v>82</v>
      </c>
      <c r="BK275" s="112">
        <f t="shared" si="14"/>
        <v>0</v>
      </c>
      <c r="BL275" s="21" t="s">
        <v>154</v>
      </c>
      <c r="BM275" s="21" t="s">
        <v>431</v>
      </c>
    </row>
    <row r="276" spans="2:65" s="1" customFormat="1" ht="16.5" customHeight="1">
      <c r="B276" s="37"/>
      <c r="C276" s="191" t="s">
        <v>432</v>
      </c>
      <c r="D276" s="191" t="s">
        <v>175</v>
      </c>
      <c r="E276" s="192" t="s">
        <v>433</v>
      </c>
      <c r="F276" s="263" t="s">
        <v>434</v>
      </c>
      <c r="G276" s="263"/>
      <c r="H276" s="263"/>
      <c r="I276" s="263"/>
      <c r="J276" s="193" t="s">
        <v>399</v>
      </c>
      <c r="K276" s="194">
        <v>1</v>
      </c>
      <c r="L276" s="267">
        <v>0</v>
      </c>
      <c r="M276" s="268"/>
      <c r="N276" s="269">
        <f t="shared" si="5"/>
        <v>0</v>
      </c>
      <c r="O276" s="266"/>
      <c r="P276" s="266"/>
      <c r="Q276" s="266"/>
      <c r="R276" s="39"/>
      <c r="T276" s="173" t="s">
        <v>22</v>
      </c>
      <c r="U276" s="46" t="s">
        <v>41</v>
      </c>
      <c r="V276" s="38"/>
      <c r="W276" s="174">
        <f t="shared" si="6"/>
        <v>0</v>
      </c>
      <c r="X276" s="174">
        <v>8.8000000000000003E-4</v>
      </c>
      <c r="Y276" s="174">
        <f t="shared" si="7"/>
        <v>8.8000000000000003E-4</v>
      </c>
      <c r="Z276" s="174">
        <v>0</v>
      </c>
      <c r="AA276" s="175">
        <f t="shared" si="8"/>
        <v>0</v>
      </c>
      <c r="AR276" s="21" t="s">
        <v>179</v>
      </c>
      <c r="AT276" s="21" t="s">
        <v>175</v>
      </c>
      <c r="AU276" s="21" t="s">
        <v>155</v>
      </c>
      <c r="AY276" s="21" t="s">
        <v>149</v>
      </c>
      <c r="BE276" s="112">
        <f t="shared" si="9"/>
        <v>0</v>
      </c>
      <c r="BF276" s="112">
        <f t="shared" si="10"/>
        <v>0</v>
      </c>
      <c r="BG276" s="112">
        <f t="shared" si="11"/>
        <v>0</v>
      </c>
      <c r="BH276" s="112">
        <f t="shared" si="12"/>
        <v>0</v>
      </c>
      <c r="BI276" s="112">
        <f t="shared" si="13"/>
        <v>0</v>
      </c>
      <c r="BJ276" s="21" t="s">
        <v>82</v>
      </c>
      <c r="BK276" s="112">
        <f t="shared" si="14"/>
        <v>0</v>
      </c>
      <c r="BL276" s="21" t="s">
        <v>154</v>
      </c>
      <c r="BM276" s="21" t="s">
        <v>435</v>
      </c>
    </row>
    <row r="277" spans="2:65" s="1" customFormat="1" ht="38.25" customHeight="1">
      <c r="B277" s="37"/>
      <c r="C277" s="191" t="s">
        <v>436</v>
      </c>
      <c r="D277" s="191" t="s">
        <v>175</v>
      </c>
      <c r="E277" s="192" t="s">
        <v>437</v>
      </c>
      <c r="F277" s="263" t="s">
        <v>438</v>
      </c>
      <c r="G277" s="263"/>
      <c r="H277" s="263"/>
      <c r="I277" s="263"/>
      <c r="J277" s="193" t="s">
        <v>439</v>
      </c>
      <c r="K277" s="194">
        <v>2</v>
      </c>
      <c r="L277" s="267">
        <v>0</v>
      </c>
      <c r="M277" s="268"/>
      <c r="N277" s="269">
        <f t="shared" si="5"/>
        <v>0</v>
      </c>
      <c r="O277" s="266"/>
      <c r="P277" s="266"/>
      <c r="Q277" s="266"/>
      <c r="R277" s="39"/>
      <c r="T277" s="173" t="s">
        <v>22</v>
      </c>
      <c r="U277" s="46" t="s">
        <v>41</v>
      </c>
      <c r="V277" s="38"/>
      <c r="W277" s="174">
        <f t="shared" si="6"/>
        <v>0</v>
      </c>
      <c r="X277" s="174">
        <v>2.2000000000000001E-3</v>
      </c>
      <c r="Y277" s="174">
        <f t="shared" si="7"/>
        <v>4.4000000000000003E-3</v>
      </c>
      <c r="Z277" s="174">
        <v>0</v>
      </c>
      <c r="AA277" s="175">
        <f t="shared" si="8"/>
        <v>0</v>
      </c>
      <c r="AR277" s="21" t="s">
        <v>179</v>
      </c>
      <c r="AT277" s="21" t="s">
        <v>175</v>
      </c>
      <c r="AU277" s="21" t="s">
        <v>155</v>
      </c>
      <c r="AY277" s="21" t="s">
        <v>149</v>
      </c>
      <c r="BE277" s="112">
        <f t="shared" si="9"/>
        <v>0</v>
      </c>
      <c r="BF277" s="112">
        <f t="shared" si="10"/>
        <v>0</v>
      </c>
      <c r="BG277" s="112">
        <f t="shared" si="11"/>
        <v>0</v>
      </c>
      <c r="BH277" s="112">
        <f t="shared" si="12"/>
        <v>0</v>
      </c>
      <c r="BI277" s="112">
        <f t="shared" si="13"/>
        <v>0</v>
      </c>
      <c r="BJ277" s="21" t="s">
        <v>82</v>
      </c>
      <c r="BK277" s="112">
        <f t="shared" si="14"/>
        <v>0</v>
      </c>
      <c r="BL277" s="21" t="s">
        <v>154</v>
      </c>
      <c r="BM277" s="21" t="s">
        <v>440</v>
      </c>
    </row>
    <row r="278" spans="2:65" s="1" customFormat="1" ht="25.5" customHeight="1">
      <c r="B278" s="37"/>
      <c r="C278" s="169" t="s">
        <v>441</v>
      </c>
      <c r="D278" s="169" t="s">
        <v>150</v>
      </c>
      <c r="E278" s="170" t="s">
        <v>442</v>
      </c>
      <c r="F278" s="259" t="s">
        <v>443</v>
      </c>
      <c r="G278" s="259"/>
      <c r="H278" s="259"/>
      <c r="I278" s="259"/>
      <c r="J278" s="171" t="s">
        <v>207</v>
      </c>
      <c r="K278" s="172">
        <v>4.4999999999999998E-2</v>
      </c>
      <c r="L278" s="264">
        <v>0</v>
      </c>
      <c r="M278" s="265"/>
      <c r="N278" s="266">
        <f t="shared" si="5"/>
        <v>0</v>
      </c>
      <c r="O278" s="266"/>
      <c r="P278" s="266"/>
      <c r="Q278" s="266"/>
      <c r="R278" s="39"/>
      <c r="T278" s="173" t="s">
        <v>22</v>
      </c>
      <c r="U278" s="46" t="s">
        <v>41</v>
      </c>
      <c r="V278" s="38"/>
      <c r="W278" s="174">
        <f t="shared" si="6"/>
        <v>0</v>
      </c>
      <c r="X278" s="174">
        <v>0</v>
      </c>
      <c r="Y278" s="174">
        <f t="shared" si="7"/>
        <v>0</v>
      </c>
      <c r="Z278" s="174">
        <v>0</v>
      </c>
      <c r="AA278" s="175">
        <f t="shared" si="8"/>
        <v>0</v>
      </c>
      <c r="AR278" s="21" t="s">
        <v>154</v>
      </c>
      <c r="AT278" s="21" t="s">
        <v>150</v>
      </c>
      <c r="AU278" s="21" t="s">
        <v>155</v>
      </c>
      <c r="AY278" s="21" t="s">
        <v>149</v>
      </c>
      <c r="BE278" s="112">
        <f t="shared" si="9"/>
        <v>0</v>
      </c>
      <c r="BF278" s="112">
        <f t="shared" si="10"/>
        <v>0</v>
      </c>
      <c r="BG278" s="112">
        <f t="shared" si="11"/>
        <v>0</v>
      </c>
      <c r="BH278" s="112">
        <f t="shared" si="12"/>
        <v>0</v>
      </c>
      <c r="BI278" s="112">
        <f t="shared" si="13"/>
        <v>0</v>
      </c>
      <c r="BJ278" s="21" t="s">
        <v>82</v>
      </c>
      <c r="BK278" s="112">
        <f t="shared" si="14"/>
        <v>0</v>
      </c>
      <c r="BL278" s="21" t="s">
        <v>154</v>
      </c>
      <c r="BM278" s="21" t="s">
        <v>444</v>
      </c>
    </row>
    <row r="279" spans="2:65" s="9" customFormat="1" ht="29.85" customHeight="1">
      <c r="B279" s="158"/>
      <c r="C279" s="159"/>
      <c r="D279" s="168" t="s">
        <v>121</v>
      </c>
      <c r="E279" s="168"/>
      <c r="F279" s="168"/>
      <c r="G279" s="168"/>
      <c r="H279" s="168"/>
      <c r="I279" s="168"/>
      <c r="J279" s="168"/>
      <c r="K279" s="168"/>
      <c r="L279" s="168"/>
      <c r="M279" s="168"/>
      <c r="N279" s="270">
        <f>BK279</f>
        <v>0</v>
      </c>
      <c r="O279" s="271"/>
      <c r="P279" s="271"/>
      <c r="Q279" s="271"/>
      <c r="R279" s="161"/>
      <c r="T279" s="162"/>
      <c r="U279" s="159"/>
      <c r="V279" s="159"/>
      <c r="W279" s="163">
        <f>SUM(W280:W289)</f>
        <v>0</v>
      </c>
      <c r="X279" s="159"/>
      <c r="Y279" s="163">
        <f>SUM(Y280:Y289)</f>
        <v>9.9217150000000007</v>
      </c>
      <c r="Z279" s="159"/>
      <c r="AA279" s="164">
        <f>SUM(AA280:AA289)</f>
        <v>0</v>
      </c>
      <c r="AR279" s="165" t="s">
        <v>82</v>
      </c>
      <c r="AT279" s="166" t="s">
        <v>75</v>
      </c>
      <c r="AU279" s="166" t="s">
        <v>82</v>
      </c>
      <c r="AY279" s="165" t="s">
        <v>149</v>
      </c>
      <c r="BK279" s="167">
        <f>SUM(BK280:BK289)</f>
        <v>0</v>
      </c>
    </row>
    <row r="280" spans="2:65" s="1" customFormat="1" ht="25.5" customHeight="1">
      <c r="B280" s="37"/>
      <c r="C280" s="169" t="s">
        <v>445</v>
      </c>
      <c r="D280" s="169" t="s">
        <v>150</v>
      </c>
      <c r="E280" s="170" t="s">
        <v>446</v>
      </c>
      <c r="F280" s="259" t="s">
        <v>447</v>
      </c>
      <c r="G280" s="259"/>
      <c r="H280" s="259"/>
      <c r="I280" s="259"/>
      <c r="J280" s="171" t="s">
        <v>399</v>
      </c>
      <c r="K280" s="172">
        <v>10</v>
      </c>
      <c r="L280" s="264">
        <v>0</v>
      </c>
      <c r="M280" s="265"/>
      <c r="N280" s="266">
        <f t="shared" ref="N280:N289" si="15">ROUND(L280*K280,2)</f>
        <v>0</v>
      </c>
      <c r="O280" s="266"/>
      <c r="P280" s="266"/>
      <c r="Q280" s="266"/>
      <c r="R280" s="39"/>
      <c r="T280" s="173" t="s">
        <v>22</v>
      </c>
      <c r="U280" s="46" t="s">
        <v>41</v>
      </c>
      <c r="V280" s="38"/>
      <c r="W280" s="174">
        <f t="shared" ref="W280:W289" si="16">V280*K280</f>
        <v>0</v>
      </c>
      <c r="X280" s="174">
        <v>0.42080000000000001</v>
      </c>
      <c r="Y280" s="174">
        <f t="shared" ref="Y280:Y289" si="17">X280*K280</f>
        <v>4.2080000000000002</v>
      </c>
      <c r="Z280" s="174">
        <v>0</v>
      </c>
      <c r="AA280" s="175">
        <f t="shared" ref="AA280:AA289" si="18">Z280*K280</f>
        <v>0</v>
      </c>
      <c r="AR280" s="21" t="s">
        <v>154</v>
      </c>
      <c r="AT280" s="21" t="s">
        <v>150</v>
      </c>
      <c r="AU280" s="21" t="s">
        <v>85</v>
      </c>
      <c r="AY280" s="21" t="s">
        <v>149</v>
      </c>
      <c r="BE280" s="112">
        <f t="shared" ref="BE280:BE289" si="19">IF(U280="základní",N280,0)</f>
        <v>0</v>
      </c>
      <c r="BF280" s="112">
        <f t="shared" ref="BF280:BF289" si="20">IF(U280="snížená",N280,0)</f>
        <v>0</v>
      </c>
      <c r="BG280" s="112">
        <f t="shared" ref="BG280:BG289" si="21">IF(U280="zákl. přenesená",N280,0)</f>
        <v>0</v>
      </c>
      <c r="BH280" s="112">
        <f t="shared" ref="BH280:BH289" si="22">IF(U280="sníž. přenesená",N280,0)</f>
        <v>0</v>
      </c>
      <c r="BI280" s="112">
        <f t="shared" ref="BI280:BI289" si="23">IF(U280="nulová",N280,0)</f>
        <v>0</v>
      </c>
      <c r="BJ280" s="21" t="s">
        <v>82</v>
      </c>
      <c r="BK280" s="112">
        <f t="shared" ref="BK280:BK289" si="24">ROUND(L280*K280,2)</f>
        <v>0</v>
      </c>
      <c r="BL280" s="21" t="s">
        <v>154</v>
      </c>
      <c r="BM280" s="21" t="s">
        <v>448</v>
      </c>
    </row>
    <row r="281" spans="2:65" s="1" customFormat="1" ht="38.25" customHeight="1">
      <c r="B281" s="37"/>
      <c r="C281" s="169" t="s">
        <v>449</v>
      </c>
      <c r="D281" s="169" t="s">
        <v>150</v>
      </c>
      <c r="E281" s="170" t="s">
        <v>450</v>
      </c>
      <c r="F281" s="259" t="s">
        <v>451</v>
      </c>
      <c r="G281" s="259"/>
      <c r="H281" s="259"/>
      <c r="I281" s="259"/>
      <c r="J281" s="171" t="s">
        <v>399</v>
      </c>
      <c r="K281" s="172">
        <v>10</v>
      </c>
      <c r="L281" s="264">
        <v>0</v>
      </c>
      <c r="M281" s="265"/>
      <c r="N281" s="266">
        <f t="shared" si="15"/>
        <v>0</v>
      </c>
      <c r="O281" s="266"/>
      <c r="P281" s="266"/>
      <c r="Q281" s="266"/>
      <c r="R281" s="39"/>
      <c r="T281" s="173" t="s">
        <v>22</v>
      </c>
      <c r="U281" s="46" t="s">
        <v>41</v>
      </c>
      <c r="V281" s="38"/>
      <c r="W281" s="174">
        <f t="shared" si="16"/>
        <v>0</v>
      </c>
      <c r="X281" s="174">
        <v>0.31108000000000002</v>
      </c>
      <c r="Y281" s="174">
        <f t="shared" si="17"/>
        <v>3.1108000000000002</v>
      </c>
      <c r="Z281" s="174">
        <v>0</v>
      </c>
      <c r="AA281" s="175">
        <f t="shared" si="18"/>
        <v>0</v>
      </c>
      <c r="AR281" s="21" t="s">
        <v>154</v>
      </c>
      <c r="AT281" s="21" t="s">
        <v>150</v>
      </c>
      <c r="AU281" s="21" t="s">
        <v>85</v>
      </c>
      <c r="AY281" s="21" t="s">
        <v>149</v>
      </c>
      <c r="BE281" s="112">
        <f t="shared" si="19"/>
        <v>0</v>
      </c>
      <c r="BF281" s="112">
        <f t="shared" si="20"/>
        <v>0</v>
      </c>
      <c r="BG281" s="112">
        <f t="shared" si="21"/>
        <v>0</v>
      </c>
      <c r="BH281" s="112">
        <f t="shared" si="22"/>
        <v>0</v>
      </c>
      <c r="BI281" s="112">
        <f t="shared" si="23"/>
        <v>0</v>
      </c>
      <c r="BJ281" s="21" t="s">
        <v>82</v>
      </c>
      <c r="BK281" s="112">
        <f t="shared" si="24"/>
        <v>0</v>
      </c>
      <c r="BL281" s="21" t="s">
        <v>154</v>
      </c>
      <c r="BM281" s="21" t="s">
        <v>452</v>
      </c>
    </row>
    <row r="282" spans="2:65" s="1" customFormat="1" ht="25.5" customHeight="1">
      <c r="B282" s="37"/>
      <c r="C282" s="169" t="s">
        <v>453</v>
      </c>
      <c r="D282" s="169" t="s">
        <v>150</v>
      </c>
      <c r="E282" s="170" t="s">
        <v>454</v>
      </c>
      <c r="F282" s="259" t="s">
        <v>455</v>
      </c>
      <c r="G282" s="259"/>
      <c r="H282" s="259"/>
      <c r="I282" s="259"/>
      <c r="J282" s="171" t="s">
        <v>399</v>
      </c>
      <c r="K282" s="172">
        <v>3</v>
      </c>
      <c r="L282" s="264">
        <v>0</v>
      </c>
      <c r="M282" s="265"/>
      <c r="N282" s="266">
        <f t="shared" si="15"/>
        <v>0</v>
      </c>
      <c r="O282" s="266"/>
      <c r="P282" s="266"/>
      <c r="Q282" s="266"/>
      <c r="R282" s="39"/>
      <c r="T282" s="173" t="s">
        <v>22</v>
      </c>
      <c r="U282" s="46" t="s">
        <v>41</v>
      </c>
      <c r="V282" s="38"/>
      <c r="W282" s="174">
        <f t="shared" si="16"/>
        <v>0</v>
      </c>
      <c r="X282" s="174">
        <v>0.34089999999999998</v>
      </c>
      <c r="Y282" s="174">
        <f t="shared" si="17"/>
        <v>1.0226999999999999</v>
      </c>
      <c r="Z282" s="174">
        <v>0</v>
      </c>
      <c r="AA282" s="175">
        <f t="shared" si="18"/>
        <v>0</v>
      </c>
      <c r="AR282" s="21" t="s">
        <v>154</v>
      </c>
      <c r="AT282" s="21" t="s">
        <v>150</v>
      </c>
      <c r="AU282" s="21" t="s">
        <v>85</v>
      </c>
      <c r="AY282" s="21" t="s">
        <v>149</v>
      </c>
      <c r="BE282" s="112">
        <f t="shared" si="19"/>
        <v>0</v>
      </c>
      <c r="BF282" s="112">
        <f t="shared" si="20"/>
        <v>0</v>
      </c>
      <c r="BG282" s="112">
        <f t="shared" si="21"/>
        <v>0</v>
      </c>
      <c r="BH282" s="112">
        <f t="shared" si="22"/>
        <v>0</v>
      </c>
      <c r="BI282" s="112">
        <f t="shared" si="23"/>
        <v>0</v>
      </c>
      <c r="BJ282" s="21" t="s">
        <v>82</v>
      </c>
      <c r="BK282" s="112">
        <f t="shared" si="24"/>
        <v>0</v>
      </c>
      <c r="BL282" s="21" t="s">
        <v>154</v>
      </c>
      <c r="BM282" s="21" t="s">
        <v>456</v>
      </c>
    </row>
    <row r="283" spans="2:65" s="1" customFormat="1" ht="38.25" customHeight="1">
      <c r="B283" s="37"/>
      <c r="C283" s="191" t="s">
        <v>457</v>
      </c>
      <c r="D283" s="191" t="s">
        <v>175</v>
      </c>
      <c r="E283" s="192" t="s">
        <v>458</v>
      </c>
      <c r="F283" s="263" t="s">
        <v>459</v>
      </c>
      <c r="G283" s="263"/>
      <c r="H283" s="263"/>
      <c r="I283" s="263"/>
      <c r="J283" s="193" t="s">
        <v>399</v>
      </c>
      <c r="K283" s="194">
        <v>3.03</v>
      </c>
      <c r="L283" s="267">
        <v>0</v>
      </c>
      <c r="M283" s="268"/>
      <c r="N283" s="269">
        <f t="shared" si="15"/>
        <v>0</v>
      </c>
      <c r="O283" s="266"/>
      <c r="P283" s="266"/>
      <c r="Q283" s="266"/>
      <c r="R283" s="39"/>
      <c r="T283" s="173" t="s">
        <v>22</v>
      </c>
      <c r="U283" s="46" t="s">
        <v>41</v>
      </c>
      <c r="V283" s="38"/>
      <c r="W283" s="174">
        <f t="shared" si="16"/>
        <v>0</v>
      </c>
      <c r="X283" s="174">
        <v>9.7000000000000003E-2</v>
      </c>
      <c r="Y283" s="174">
        <f t="shared" si="17"/>
        <v>0.29391</v>
      </c>
      <c r="Z283" s="174">
        <v>0</v>
      </c>
      <c r="AA283" s="175">
        <f t="shared" si="18"/>
        <v>0</v>
      </c>
      <c r="AR283" s="21" t="s">
        <v>179</v>
      </c>
      <c r="AT283" s="21" t="s">
        <v>175</v>
      </c>
      <c r="AU283" s="21" t="s">
        <v>85</v>
      </c>
      <c r="AY283" s="21" t="s">
        <v>149</v>
      </c>
      <c r="BE283" s="112">
        <f t="shared" si="19"/>
        <v>0</v>
      </c>
      <c r="BF283" s="112">
        <f t="shared" si="20"/>
        <v>0</v>
      </c>
      <c r="BG283" s="112">
        <f t="shared" si="21"/>
        <v>0</v>
      </c>
      <c r="BH283" s="112">
        <f t="shared" si="22"/>
        <v>0</v>
      </c>
      <c r="BI283" s="112">
        <f t="shared" si="23"/>
        <v>0</v>
      </c>
      <c r="BJ283" s="21" t="s">
        <v>82</v>
      </c>
      <c r="BK283" s="112">
        <f t="shared" si="24"/>
        <v>0</v>
      </c>
      <c r="BL283" s="21" t="s">
        <v>154</v>
      </c>
      <c r="BM283" s="21" t="s">
        <v>460</v>
      </c>
    </row>
    <row r="284" spans="2:65" s="1" customFormat="1" ht="25.5" customHeight="1">
      <c r="B284" s="37"/>
      <c r="C284" s="191" t="s">
        <v>461</v>
      </c>
      <c r="D284" s="191" t="s">
        <v>175</v>
      </c>
      <c r="E284" s="192" t="s">
        <v>462</v>
      </c>
      <c r="F284" s="263" t="s">
        <v>463</v>
      </c>
      <c r="G284" s="263"/>
      <c r="H284" s="263"/>
      <c r="I284" s="263"/>
      <c r="J284" s="193" t="s">
        <v>399</v>
      </c>
      <c r="K284" s="194">
        <v>2.02</v>
      </c>
      <c r="L284" s="267">
        <v>0</v>
      </c>
      <c r="M284" s="268"/>
      <c r="N284" s="269">
        <f t="shared" si="15"/>
        <v>0</v>
      </c>
      <c r="O284" s="266"/>
      <c r="P284" s="266"/>
      <c r="Q284" s="266"/>
      <c r="R284" s="39"/>
      <c r="T284" s="173" t="s">
        <v>22</v>
      </c>
      <c r="U284" s="46" t="s">
        <v>41</v>
      </c>
      <c r="V284" s="38"/>
      <c r="W284" s="174">
        <f t="shared" si="16"/>
        <v>0</v>
      </c>
      <c r="X284" s="174">
        <v>5.8000000000000003E-2</v>
      </c>
      <c r="Y284" s="174">
        <f t="shared" si="17"/>
        <v>0.11716</v>
      </c>
      <c r="Z284" s="174">
        <v>0</v>
      </c>
      <c r="AA284" s="175">
        <f t="shared" si="18"/>
        <v>0</v>
      </c>
      <c r="AR284" s="21" t="s">
        <v>179</v>
      </c>
      <c r="AT284" s="21" t="s">
        <v>175</v>
      </c>
      <c r="AU284" s="21" t="s">
        <v>85</v>
      </c>
      <c r="AY284" s="21" t="s">
        <v>149</v>
      </c>
      <c r="BE284" s="112">
        <f t="shared" si="19"/>
        <v>0</v>
      </c>
      <c r="BF284" s="112">
        <f t="shared" si="20"/>
        <v>0</v>
      </c>
      <c r="BG284" s="112">
        <f t="shared" si="21"/>
        <v>0</v>
      </c>
      <c r="BH284" s="112">
        <f t="shared" si="22"/>
        <v>0</v>
      </c>
      <c r="BI284" s="112">
        <f t="shared" si="23"/>
        <v>0</v>
      </c>
      <c r="BJ284" s="21" t="s">
        <v>82</v>
      </c>
      <c r="BK284" s="112">
        <f t="shared" si="24"/>
        <v>0</v>
      </c>
      <c r="BL284" s="21" t="s">
        <v>154</v>
      </c>
      <c r="BM284" s="21" t="s">
        <v>464</v>
      </c>
    </row>
    <row r="285" spans="2:65" s="1" customFormat="1" ht="38.25" customHeight="1">
      <c r="B285" s="37"/>
      <c r="C285" s="191" t="s">
        <v>465</v>
      </c>
      <c r="D285" s="191" t="s">
        <v>175</v>
      </c>
      <c r="E285" s="192" t="s">
        <v>466</v>
      </c>
      <c r="F285" s="263" t="s">
        <v>467</v>
      </c>
      <c r="G285" s="263"/>
      <c r="H285" s="263"/>
      <c r="I285" s="263"/>
      <c r="J285" s="193" t="s">
        <v>399</v>
      </c>
      <c r="K285" s="194">
        <v>3.03</v>
      </c>
      <c r="L285" s="267">
        <v>0</v>
      </c>
      <c r="M285" s="268"/>
      <c r="N285" s="269">
        <f t="shared" si="15"/>
        <v>0</v>
      </c>
      <c r="O285" s="266"/>
      <c r="P285" s="266"/>
      <c r="Q285" s="266"/>
      <c r="R285" s="39"/>
      <c r="T285" s="173" t="s">
        <v>22</v>
      </c>
      <c r="U285" s="46" t="s">
        <v>41</v>
      </c>
      <c r="V285" s="38"/>
      <c r="W285" s="174">
        <f t="shared" si="16"/>
        <v>0</v>
      </c>
      <c r="X285" s="174">
        <v>2.7E-2</v>
      </c>
      <c r="Y285" s="174">
        <f t="shared" si="17"/>
        <v>8.1809999999999994E-2</v>
      </c>
      <c r="Z285" s="174">
        <v>0</v>
      </c>
      <c r="AA285" s="175">
        <f t="shared" si="18"/>
        <v>0</v>
      </c>
      <c r="AR285" s="21" t="s">
        <v>179</v>
      </c>
      <c r="AT285" s="21" t="s">
        <v>175</v>
      </c>
      <c r="AU285" s="21" t="s">
        <v>85</v>
      </c>
      <c r="AY285" s="21" t="s">
        <v>149</v>
      </c>
      <c r="BE285" s="112">
        <f t="shared" si="19"/>
        <v>0</v>
      </c>
      <c r="BF285" s="112">
        <f t="shared" si="20"/>
        <v>0</v>
      </c>
      <c r="BG285" s="112">
        <f t="shared" si="21"/>
        <v>0</v>
      </c>
      <c r="BH285" s="112">
        <f t="shared" si="22"/>
        <v>0</v>
      </c>
      <c r="BI285" s="112">
        <f t="shared" si="23"/>
        <v>0</v>
      </c>
      <c r="BJ285" s="21" t="s">
        <v>82</v>
      </c>
      <c r="BK285" s="112">
        <f t="shared" si="24"/>
        <v>0</v>
      </c>
      <c r="BL285" s="21" t="s">
        <v>154</v>
      </c>
      <c r="BM285" s="21" t="s">
        <v>468</v>
      </c>
    </row>
    <row r="286" spans="2:65" s="1" customFormat="1" ht="38.25" customHeight="1">
      <c r="B286" s="37"/>
      <c r="C286" s="169" t="s">
        <v>469</v>
      </c>
      <c r="D286" s="169" t="s">
        <v>150</v>
      </c>
      <c r="E286" s="170" t="s">
        <v>470</v>
      </c>
      <c r="F286" s="259" t="s">
        <v>471</v>
      </c>
      <c r="G286" s="259"/>
      <c r="H286" s="259"/>
      <c r="I286" s="259"/>
      <c r="J286" s="171" t="s">
        <v>399</v>
      </c>
      <c r="K286" s="172">
        <v>3</v>
      </c>
      <c r="L286" s="264">
        <v>0</v>
      </c>
      <c r="M286" s="265"/>
      <c r="N286" s="266">
        <f t="shared" si="15"/>
        <v>0</v>
      </c>
      <c r="O286" s="266"/>
      <c r="P286" s="266"/>
      <c r="Q286" s="266"/>
      <c r="R286" s="39"/>
      <c r="T286" s="173" t="s">
        <v>22</v>
      </c>
      <c r="U286" s="46" t="s">
        <v>41</v>
      </c>
      <c r="V286" s="38"/>
      <c r="W286" s="174">
        <f t="shared" si="16"/>
        <v>0</v>
      </c>
      <c r="X286" s="174">
        <v>0.21734000000000001</v>
      </c>
      <c r="Y286" s="174">
        <f t="shared" si="17"/>
        <v>0.65202000000000004</v>
      </c>
      <c r="Z286" s="174">
        <v>0</v>
      </c>
      <c r="AA286" s="175">
        <f t="shared" si="18"/>
        <v>0</v>
      </c>
      <c r="AR286" s="21" t="s">
        <v>154</v>
      </c>
      <c r="AT286" s="21" t="s">
        <v>150</v>
      </c>
      <c r="AU286" s="21" t="s">
        <v>85</v>
      </c>
      <c r="AY286" s="21" t="s">
        <v>149</v>
      </c>
      <c r="BE286" s="112">
        <f t="shared" si="19"/>
        <v>0</v>
      </c>
      <c r="BF286" s="112">
        <f t="shared" si="20"/>
        <v>0</v>
      </c>
      <c r="BG286" s="112">
        <f t="shared" si="21"/>
        <v>0</v>
      </c>
      <c r="BH286" s="112">
        <f t="shared" si="22"/>
        <v>0</v>
      </c>
      <c r="BI286" s="112">
        <f t="shared" si="23"/>
        <v>0</v>
      </c>
      <c r="BJ286" s="21" t="s">
        <v>82</v>
      </c>
      <c r="BK286" s="112">
        <f t="shared" si="24"/>
        <v>0</v>
      </c>
      <c r="BL286" s="21" t="s">
        <v>154</v>
      </c>
      <c r="BM286" s="21" t="s">
        <v>472</v>
      </c>
    </row>
    <row r="287" spans="2:65" s="1" customFormat="1" ht="16.5" customHeight="1">
      <c r="B287" s="37"/>
      <c r="C287" s="191" t="s">
        <v>473</v>
      </c>
      <c r="D287" s="191" t="s">
        <v>175</v>
      </c>
      <c r="E287" s="192" t="s">
        <v>474</v>
      </c>
      <c r="F287" s="263" t="s">
        <v>475</v>
      </c>
      <c r="G287" s="263"/>
      <c r="H287" s="263"/>
      <c r="I287" s="263"/>
      <c r="J287" s="193" t="s">
        <v>399</v>
      </c>
      <c r="K287" s="194">
        <v>3.03</v>
      </c>
      <c r="L287" s="267">
        <v>0</v>
      </c>
      <c r="M287" s="268"/>
      <c r="N287" s="269">
        <f t="shared" si="15"/>
        <v>0</v>
      </c>
      <c r="O287" s="266"/>
      <c r="P287" s="266"/>
      <c r="Q287" s="266"/>
      <c r="R287" s="39"/>
      <c r="T287" s="173" t="s">
        <v>22</v>
      </c>
      <c r="U287" s="46" t="s">
        <v>41</v>
      </c>
      <c r="V287" s="38"/>
      <c r="W287" s="174">
        <f t="shared" si="16"/>
        <v>0</v>
      </c>
      <c r="X287" s="174">
        <v>5.8000000000000003E-2</v>
      </c>
      <c r="Y287" s="174">
        <f t="shared" si="17"/>
        <v>0.17574000000000001</v>
      </c>
      <c r="Z287" s="174">
        <v>0</v>
      </c>
      <c r="AA287" s="175">
        <f t="shared" si="18"/>
        <v>0</v>
      </c>
      <c r="AR287" s="21" t="s">
        <v>179</v>
      </c>
      <c r="AT287" s="21" t="s">
        <v>175</v>
      </c>
      <c r="AU287" s="21" t="s">
        <v>85</v>
      </c>
      <c r="AY287" s="21" t="s">
        <v>149</v>
      </c>
      <c r="BE287" s="112">
        <f t="shared" si="19"/>
        <v>0</v>
      </c>
      <c r="BF287" s="112">
        <f t="shared" si="20"/>
        <v>0</v>
      </c>
      <c r="BG287" s="112">
        <f t="shared" si="21"/>
        <v>0</v>
      </c>
      <c r="BH287" s="112">
        <f t="shared" si="22"/>
        <v>0</v>
      </c>
      <c r="BI287" s="112">
        <f t="shared" si="23"/>
        <v>0</v>
      </c>
      <c r="BJ287" s="21" t="s">
        <v>82</v>
      </c>
      <c r="BK287" s="112">
        <f t="shared" si="24"/>
        <v>0</v>
      </c>
      <c r="BL287" s="21" t="s">
        <v>154</v>
      </c>
      <c r="BM287" s="21" t="s">
        <v>476</v>
      </c>
    </row>
    <row r="288" spans="2:65" s="1" customFormat="1" ht="38.25" customHeight="1">
      <c r="B288" s="37"/>
      <c r="C288" s="169" t="s">
        <v>477</v>
      </c>
      <c r="D288" s="169" t="s">
        <v>150</v>
      </c>
      <c r="E288" s="170" t="s">
        <v>478</v>
      </c>
      <c r="F288" s="259" t="s">
        <v>479</v>
      </c>
      <c r="G288" s="259"/>
      <c r="H288" s="259"/>
      <c r="I288" s="259"/>
      <c r="J288" s="171" t="s">
        <v>313</v>
      </c>
      <c r="K288" s="172">
        <v>0.5</v>
      </c>
      <c r="L288" s="264">
        <v>0</v>
      </c>
      <c r="M288" s="265"/>
      <c r="N288" s="266">
        <f t="shared" si="15"/>
        <v>0</v>
      </c>
      <c r="O288" s="266"/>
      <c r="P288" s="266"/>
      <c r="Q288" s="266"/>
      <c r="R288" s="39"/>
      <c r="T288" s="173" t="s">
        <v>22</v>
      </c>
      <c r="U288" s="46" t="s">
        <v>41</v>
      </c>
      <c r="V288" s="38"/>
      <c r="W288" s="174">
        <f t="shared" si="16"/>
        <v>0</v>
      </c>
      <c r="X288" s="174">
        <v>0.51915</v>
      </c>
      <c r="Y288" s="174">
        <f t="shared" si="17"/>
        <v>0.259575</v>
      </c>
      <c r="Z288" s="174">
        <v>0</v>
      </c>
      <c r="AA288" s="175">
        <f t="shared" si="18"/>
        <v>0</v>
      </c>
      <c r="AR288" s="21" t="s">
        <v>154</v>
      </c>
      <c r="AT288" s="21" t="s">
        <v>150</v>
      </c>
      <c r="AU288" s="21" t="s">
        <v>85</v>
      </c>
      <c r="AY288" s="21" t="s">
        <v>149</v>
      </c>
      <c r="BE288" s="112">
        <f t="shared" si="19"/>
        <v>0</v>
      </c>
      <c r="BF288" s="112">
        <f t="shared" si="20"/>
        <v>0</v>
      </c>
      <c r="BG288" s="112">
        <f t="shared" si="21"/>
        <v>0</v>
      </c>
      <c r="BH288" s="112">
        <f t="shared" si="22"/>
        <v>0</v>
      </c>
      <c r="BI288" s="112">
        <f t="shared" si="23"/>
        <v>0</v>
      </c>
      <c r="BJ288" s="21" t="s">
        <v>82</v>
      </c>
      <c r="BK288" s="112">
        <f t="shared" si="24"/>
        <v>0</v>
      </c>
      <c r="BL288" s="21" t="s">
        <v>154</v>
      </c>
      <c r="BM288" s="21" t="s">
        <v>480</v>
      </c>
    </row>
    <row r="289" spans="2:65" s="1" customFormat="1" ht="25.5" customHeight="1">
      <c r="B289" s="37"/>
      <c r="C289" s="169" t="s">
        <v>481</v>
      </c>
      <c r="D289" s="169" t="s">
        <v>150</v>
      </c>
      <c r="E289" s="170" t="s">
        <v>412</v>
      </c>
      <c r="F289" s="259" t="s">
        <v>413</v>
      </c>
      <c r="G289" s="259"/>
      <c r="H289" s="259"/>
      <c r="I289" s="259"/>
      <c r="J289" s="171" t="s">
        <v>207</v>
      </c>
      <c r="K289" s="172">
        <v>9.9220000000000006</v>
      </c>
      <c r="L289" s="264">
        <v>0</v>
      </c>
      <c r="M289" s="265"/>
      <c r="N289" s="266">
        <f t="shared" si="15"/>
        <v>0</v>
      </c>
      <c r="O289" s="266"/>
      <c r="P289" s="266"/>
      <c r="Q289" s="266"/>
      <c r="R289" s="39"/>
      <c r="T289" s="173" t="s">
        <v>22</v>
      </c>
      <c r="U289" s="46" t="s">
        <v>41</v>
      </c>
      <c r="V289" s="38"/>
      <c r="W289" s="174">
        <f t="shared" si="16"/>
        <v>0</v>
      </c>
      <c r="X289" s="174">
        <v>0</v>
      </c>
      <c r="Y289" s="174">
        <f t="shared" si="17"/>
        <v>0</v>
      </c>
      <c r="Z289" s="174">
        <v>0</v>
      </c>
      <c r="AA289" s="175">
        <f t="shared" si="18"/>
        <v>0</v>
      </c>
      <c r="AR289" s="21" t="s">
        <v>154</v>
      </c>
      <c r="AT289" s="21" t="s">
        <v>150</v>
      </c>
      <c r="AU289" s="21" t="s">
        <v>85</v>
      </c>
      <c r="AY289" s="21" t="s">
        <v>149</v>
      </c>
      <c r="BE289" s="112">
        <f t="shared" si="19"/>
        <v>0</v>
      </c>
      <c r="BF289" s="112">
        <f t="shared" si="20"/>
        <v>0</v>
      </c>
      <c r="BG289" s="112">
        <f t="shared" si="21"/>
        <v>0</v>
      </c>
      <c r="BH289" s="112">
        <f t="shared" si="22"/>
        <v>0</v>
      </c>
      <c r="BI289" s="112">
        <f t="shared" si="23"/>
        <v>0</v>
      </c>
      <c r="BJ289" s="21" t="s">
        <v>82</v>
      </c>
      <c r="BK289" s="112">
        <f t="shared" si="24"/>
        <v>0</v>
      </c>
      <c r="BL289" s="21" t="s">
        <v>154</v>
      </c>
      <c r="BM289" s="21" t="s">
        <v>482</v>
      </c>
    </row>
    <row r="290" spans="2:65" s="9" customFormat="1" ht="29.85" customHeight="1">
      <c r="B290" s="158"/>
      <c r="C290" s="159"/>
      <c r="D290" s="168" t="s">
        <v>122</v>
      </c>
      <c r="E290" s="168"/>
      <c r="F290" s="168"/>
      <c r="G290" s="168"/>
      <c r="H290" s="168"/>
      <c r="I290" s="168"/>
      <c r="J290" s="168"/>
      <c r="K290" s="168"/>
      <c r="L290" s="168"/>
      <c r="M290" s="168"/>
      <c r="N290" s="270">
        <f>BK290</f>
        <v>0</v>
      </c>
      <c r="O290" s="271"/>
      <c r="P290" s="271"/>
      <c r="Q290" s="271"/>
      <c r="R290" s="161"/>
      <c r="T290" s="162"/>
      <c r="U290" s="159"/>
      <c r="V290" s="159"/>
      <c r="W290" s="163">
        <f>SUM(W291:W314)</f>
        <v>0</v>
      </c>
      <c r="X290" s="159"/>
      <c r="Y290" s="163">
        <f>SUM(Y291:Y314)</f>
        <v>0</v>
      </c>
      <c r="Z290" s="159"/>
      <c r="AA290" s="164">
        <f>SUM(AA291:AA314)</f>
        <v>376.57400000000001</v>
      </c>
      <c r="AR290" s="165" t="s">
        <v>82</v>
      </c>
      <c r="AT290" s="166" t="s">
        <v>75</v>
      </c>
      <c r="AU290" s="166" t="s">
        <v>82</v>
      </c>
      <c r="AY290" s="165" t="s">
        <v>149</v>
      </c>
      <c r="BK290" s="167">
        <f>SUM(BK291:BK314)</f>
        <v>0</v>
      </c>
    </row>
    <row r="291" spans="2:65" s="1" customFormat="1" ht="25.5" customHeight="1">
      <c r="B291" s="37"/>
      <c r="C291" s="169" t="s">
        <v>483</v>
      </c>
      <c r="D291" s="169" t="s">
        <v>150</v>
      </c>
      <c r="E291" s="170" t="s">
        <v>484</v>
      </c>
      <c r="F291" s="259" t="s">
        <v>485</v>
      </c>
      <c r="G291" s="259"/>
      <c r="H291" s="259"/>
      <c r="I291" s="259"/>
      <c r="J291" s="171" t="s">
        <v>313</v>
      </c>
      <c r="K291" s="172">
        <v>10.3</v>
      </c>
      <c r="L291" s="264">
        <v>0</v>
      </c>
      <c r="M291" s="265"/>
      <c r="N291" s="266">
        <f>ROUND(L291*K291,2)</f>
        <v>0</v>
      </c>
      <c r="O291" s="266"/>
      <c r="P291" s="266"/>
      <c r="Q291" s="266"/>
      <c r="R291" s="39"/>
      <c r="T291" s="173" t="s">
        <v>22</v>
      </c>
      <c r="U291" s="46" t="s">
        <v>41</v>
      </c>
      <c r="V291" s="38"/>
      <c r="W291" s="174">
        <f>V291*K291</f>
        <v>0</v>
      </c>
      <c r="X291" s="174">
        <v>0</v>
      </c>
      <c r="Y291" s="174">
        <f>X291*K291</f>
        <v>0</v>
      </c>
      <c r="Z291" s="174">
        <v>0</v>
      </c>
      <c r="AA291" s="175">
        <f>Z291*K291</f>
        <v>0</v>
      </c>
      <c r="AR291" s="21" t="s">
        <v>154</v>
      </c>
      <c r="AT291" s="21" t="s">
        <v>150</v>
      </c>
      <c r="AU291" s="21" t="s">
        <v>85</v>
      </c>
      <c r="AY291" s="21" t="s">
        <v>149</v>
      </c>
      <c r="BE291" s="112">
        <f>IF(U291="základní",N291,0)</f>
        <v>0</v>
      </c>
      <c r="BF291" s="112">
        <f>IF(U291="snížená",N291,0)</f>
        <v>0</v>
      </c>
      <c r="BG291" s="112">
        <f>IF(U291="zákl. přenesená",N291,0)</f>
        <v>0</v>
      </c>
      <c r="BH291" s="112">
        <f>IF(U291="sníž. přenesená",N291,0)</f>
        <v>0</v>
      </c>
      <c r="BI291" s="112">
        <f>IF(U291="nulová",N291,0)</f>
        <v>0</v>
      </c>
      <c r="BJ291" s="21" t="s">
        <v>82</v>
      </c>
      <c r="BK291" s="112">
        <f>ROUND(L291*K291,2)</f>
        <v>0</v>
      </c>
      <c r="BL291" s="21" t="s">
        <v>154</v>
      </c>
      <c r="BM291" s="21" t="s">
        <v>486</v>
      </c>
    </row>
    <row r="292" spans="2:65" s="1" customFormat="1" ht="25.5" customHeight="1">
      <c r="B292" s="37"/>
      <c r="C292" s="169" t="s">
        <v>487</v>
      </c>
      <c r="D292" s="169" t="s">
        <v>150</v>
      </c>
      <c r="E292" s="170" t="s">
        <v>488</v>
      </c>
      <c r="F292" s="259" t="s">
        <v>489</v>
      </c>
      <c r="G292" s="259"/>
      <c r="H292" s="259"/>
      <c r="I292" s="259"/>
      <c r="J292" s="171" t="s">
        <v>165</v>
      </c>
      <c r="K292" s="172">
        <v>1039</v>
      </c>
      <c r="L292" s="264">
        <v>0</v>
      </c>
      <c r="M292" s="265"/>
      <c r="N292" s="266">
        <f>ROUND(L292*K292,2)</f>
        <v>0</v>
      </c>
      <c r="O292" s="266"/>
      <c r="P292" s="266"/>
      <c r="Q292" s="266"/>
      <c r="R292" s="39"/>
      <c r="T292" s="173" t="s">
        <v>22</v>
      </c>
      <c r="U292" s="46" t="s">
        <v>41</v>
      </c>
      <c r="V292" s="38"/>
      <c r="W292" s="174">
        <f>V292*K292</f>
        <v>0</v>
      </c>
      <c r="X292" s="174">
        <v>0</v>
      </c>
      <c r="Y292" s="174">
        <f>X292*K292</f>
        <v>0</v>
      </c>
      <c r="Z292" s="174">
        <v>0.28999999999999998</v>
      </c>
      <c r="AA292" s="175">
        <f>Z292*K292</f>
        <v>301.31</v>
      </c>
      <c r="AR292" s="21" t="s">
        <v>154</v>
      </c>
      <c r="AT292" s="21" t="s">
        <v>150</v>
      </c>
      <c r="AU292" s="21" t="s">
        <v>85</v>
      </c>
      <c r="AY292" s="21" t="s">
        <v>149</v>
      </c>
      <c r="BE292" s="112">
        <f>IF(U292="základní",N292,0)</f>
        <v>0</v>
      </c>
      <c r="BF292" s="112">
        <f>IF(U292="snížená",N292,0)</f>
        <v>0</v>
      </c>
      <c r="BG292" s="112">
        <f>IF(U292="zákl. přenesená",N292,0)</f>
        <v>0</v>
      </c>
      <c r="BH292" s="112">
        <f>IF(U292="sníž. přenesená",N292,0)</f>
        <v>0</v>
      </c>
      <c r="BI292" s="112">
        <f>IF(U292="nulová",N292,0)</f>
        <v>0</v>
      </c>
      <c r="BJ292" s="21" t="s">
        <v>82</v>
      </c>
      <c r="BK292" s="112">
        <f>ROUND(L292*K292,2)</f>
        <v>0</v>
      </c>
      <c r="BL292" s="21" t="s">
        <v>154</v>
      </c>
      <c r="BM292" s="21" t="s">
        <v>490</v>
      </c>
    </row>
    <row r="293" spans="2:65" s="10" customFormat="1" ht="16.5" customHeight="1">
      <c r="B293" s="176"/>
      <c r="C293" s="177"/>
      <c r="D293" s="177"/>
      <c r="E293" s="178" t="s">
        <v>22</v>
      </c>
      <c r="F293" s="257" t="s">
        <v>491</v>
      </c>
      <c r="G293" s="258"/>
      <c r="H293" s="258"/>
      <c r="I293" s="258"/>
      <c r="J293" s="177"/>
      <c r="K293" s="178" t="s">
        <v>22</v>
      </c>
      <c r="L293" s="177"/>
      <c r="M293" s="177"/>
      <c r="N293" s="177"/>
      <c r="O293" s="177"/>
      <c r="P293" s="177"/>
      <c r="Q293" s="177"/>
      <c r="R293" s="179"/>
      <c r="T293" s="180"/>
      <c r="U293" s="177"/>
      <c r="V293" s="177"/>
      <c r="W293" s="177"/>
      <c r="X293" s="177"/>
      <c r="Y293" s="177"/>
      <c r="Z293" s="177"/>
      <c r="AA293" s="181"/>
      <c r="AT293" s="182" t="s">
        <v>158</v>
      </c>
      <c r="AU293" s="182" t="s">
        <v>85</v>
      </c>
      <c r="AV293" s="10" t="s">
        <v>82</v>
      </c>
      <c r="AW293" s="10" t="s">
        <v>34</v>
      </c>
      <c r="AX293" s="10" t="s">
        <v>76</v>
      </c>
      <c r="AY293" s="182" t="s">
        <v>149</v>
      </c>
    </row>
    <row r="294" spans="2:65" s="11" customFormat="1" ht="16.5" customHeight="1">
      <c r="B294" s="183"/>
      <c r="C294" s="184"/>
      <c r="D294" s="184"/>
      <c r="E294" s="185" t="s">
        <v>22</v>
      </c>
      <c r="F294" s="255" t="s">
        <v>492</v>
      </c>
      <c r="G294" s="256"/>
      <c r="H294" s="256"/>
      <c r="I294" s="256"/>
      <c r="J294" s="184"/>
      <c r="K294" s="186">
        <v>1039</v>
      </c>
      <c r="L294" s="184"/>
      <c r="M294" s="184"/>
      <c r="N294" s="184"/>
      <c r="O294" s="184"/>
      <c r="P294" s="184"/>
      <c r="Q294" s="184"/>
      <c r="R294" s="187"/>
      <c r="T294" s="188"/>
      <c r="U294" s="184"/>
      <c r="V294" s="184"/>
      <c r="W294" s="184"/>
      <c r="X294" s="184"/>
      <c r="Y294" s="184"/>
      <c r="Z294" s="184"/>
      <c r="AA294" s="189"/>
      <c r="AT294" s="190" t="s">
        <v>158</v>
      </c>
      <c r="AU294" s="190" t="s">
        <v>85</v>
      </c>
      <c r="AV294" s="11" t="s">
        <v>85</v>
      </c>
      <c r="AW294" s="11" t="s">
        <v>34</v>
      </c>
      <c r="AX294" s="11" t="s">
        <v>82</v>
      </c>
      <c r="AY294" s="190" t="s">
        <v>149</v>
      </c>
    </row>
    <row r="295" spans="2:65" s="1" customFormat="1" ht="25.5" customHeight="1">
      <c r="B295" s="37"/>
      <c r="C295" s="169" t="s">
        <v>493</v>
      </c>
      <c r="D295" s="169" t="s">
        <v>150</v>
      </c>
      <c r="E295" s="170" t="s">
        <v>494</v>
      </c>
      <c r="F295" s="259" t="s">
        <v>495</v>
      </c>
      <c r="G295" s="259"/>
      <c r="H295" s="259"/>
      <c r="I295" s="259"/>
      <c r="J295" s="171" t="s">
        <v>165</v>
      </c>
      <c r="K295" s="172">
        <v>768</v>
      </c>
      <c r="L295" s="264">
        <v>0</v>
      </c>
      <c r="M295" s="265"/>
      <c r="N295" s="266">
        <f>ROUND(L295*K295,2)</f>
        <v>0</v>
      </c>
      <c r="O295" s="266"/>
      <c r="P295" s="266"/>
      <c r="Q295" s="266"/>
      <c r="R295" s="39"/>
      <c r="T295" s="173" t="s">
        <v>22</v>
      </c>
      <c r="U295" s="46" t="s">
        <v>41</v>
      </c>
      <c r="V295" s="38"/>
      <c r="W295" s="174">
        <f>V295*K295</f>
        <v>0</v>
      </c>
      <c r="X295" s="174">
        <v>0</v>
      </c>
      <c r="Y295" s="174">
        <f>X295*K295</f>
        <v>0</v>
      </c>
      <c r="Z295" s="174">
        <v>9.8000000000000004E-2</v>
      </c>
      <c r="AA295" s="175">
        <f>Z295*K295</f>
        <v>75.26400000000001</v>
      </c>
      <c r="AR295" s="21" t="s">
        <v>154</v>
      </c>
      <c r="AT295" s="21" t="s">
        <v>150</v>
      </c>
      <c r="AU295" s="21" t="s">
        <v>85</v>
      </c>
      <c r="AY295" s="21" t="s">
        <v>149</v>
      </c>
      <c r="BE295" s="112">
        <f>IF(U295="základní",N295,0)</f>
        <v>0</v>
      </c>
      <c r="BF295" s="112">
        <f>IF(U295="snížená",N295,0)</f>
        <v>0</v>
      </c>
      <c r="BG295" s="112">
        <f>IF(U295="zákl. přenesená",N295,0)</f>
        <v>0</v>
      </c>
      <c r="BH295" s="112">
        <f>IF(U295="sníž. přenesená",N295,0)</f>
        <v>0</v>
      </c>
      <c r="BI295" s="112">
        <f>IF(U295="nulová",N295,0)</f>
        <v>0</v>
      </c>
      <c r="BJ295" s="21" t="s">
        <v>82</v>
      </c>
      <c r="BK295" s="112">
        <f>ROUND(L295*K295,2)</f>
        <v>0</v>
      </c>
      <c r="BL295" s="21" t="s">
        <v>154</v>
      </c>
      <c r="BM295" s="21" t="s">
        <v>496</v>
      </c>
    </row>
    <row r="296" spans="2:65" s="10" customFormat="1" ht="16.5" customHeight="1">
      <c r="B296" s="176"/>
      <c r="C296" s="177"/>
      <c r="D296" s="177"/>
      <c r="E296" s="178" t="s">
        <v>22</v>
      </c>
      <c r="F296" s="257" t="s">
        <v>497</v>
      </c>
      <c r="G296" s="258"/>
      <c r="H296" s="258"/>
      <c r="I296" s="258"/>
      <c r="J296" s="177"/>
      <c r="K296" s="178" t="s">
        <v>22</v>
      </c>
      <c r="L296" s="177"/>
      <c r="M296" s="177"/>
      <c r="N296" s="177"/>
      <c r="O296" s="177"/>
      <c r="P296" s="177"/>
      <c r="Q296" s="177"/>
      <c r="R296" s="179"/>
      <c r="T296" s="180"/>
      <c r="U296" s="177"/>
      <c r="V296" s="177"/>
      <c r="W296" s="177"/>
      <c r="X296" s="177"/>
      <c r="Y296" s="177"/>
      <c r="Z296" s="177"/>
      <c r="AA296" s="181"/>
      <c r="AT296" s="182" t="s">
        <v>158</v>
      </c>
      <c r="AU296" s="182" t="s">
        <v>85</v>
      </c>
      <c r="AV296" s="10" t="s">
        <v>82</v>
      </c>
      <c r="AW296" s="10" t="s">
        <v>34</v>
      </c>
      <c r="AX296" s="10" t="s">
        <v>76</v>
      </c>
      <c r="AY296" s="182" t="s">
        <v>149</v>
      </c>
    </row>
    <row r="297" spans="2:65" s="11" customFormat="1" ht="16.5" customHeight="1">
      <c r="B297" s="183"/>
      <c r="C297" s="184"/>
      <c r="D297" s="184"/>
      <c r="E297" s="185" t="s">
        <v>22</v>
      </c>
      <c r="F297" s="255" t="s">
        <v>498</v>
      </c>
      <c r="G297" s="256"/>
      <c r="H297" s="256"/>
      <c r="I297" s="256"/>
      <c r="J297" s="184"/>
      <c r="K297" s="186">
        <v>768</v>
      </c>
      <c r="L297" s="184"/>
      <c r="M297" s="184"/>
      <c r="N297" s="184"/>
      <c r="O297" s="184"/>
      <c r="P297" s="184"/>
      <c r="Q297" s="184"/>
      <c r="R297" s="187"/>
      <c r="T297" s="188"/>
      <c r="U297" s="184"/>
      <c r="V297" s="184"/>
      <c r="W297" s="184"/>
      <c r="X297" s="184"/>
      <c r="Y297" s="184"/>
      <c r="Z297" s="184"/>
      <c r="AA297" s="189"/>
      <c r="AT297" s="190" t="s">
        <v>158</v>
      </c>
      <c r="AU297" s="190" t="s">
        <v>85</v>
      </c>
      <c r="AV297" s="11" t="s">
        <v>85</v>
      </c>
      <c r="AW297" s="11" t="s">
        <v>34</v>
      </c>
      <c r="AX297" s="11" t="s">
        <v>82</v>
      </c>
      <c r="AY297" s="190" t="s">
        <v>149</v>
      </c>
    </row>
    <row r="298" spans="2:65" s="1" customFormat="1" ht="25.5" customHeight="1">
      <c r="B298" s="37"/>
      <c r="C298" s="169" t="s">
        <v>499</v>
      </c>
      <c r="D298" s="169" t="s">
        <v>150</v>
      </c>
      <c r="E298" s="170" t="s">
        <v>500</v>
      </c>
      <c r="F298" s="259" t="s">
        <v>501</v>
      </c>
      <c r="G298" s="259"/>
      <c r="H298" s="259"/>
      <c r="I298" s="259"/>
      <c r="J298" s="171" t="s">
        <v>207</v>
      </c>
      <c r="K298" s="172">
        <v>376.57400000000001</v>
      </c>
      <c r="L298" s="264">
        <v>0</v>
      </c>
      <c r="M298" s="265"/>
      <c r="N298" s="266">
        <f>ROUND(L298*K298,2)</f>
        <v>0</v>
      </c>
      <c r="O298" s="266"/>
      <c r="P298" s="266"/>
      <c r="Q298" s="266"/>
      <c r="R298" s="39"/>
      <c r="T298" s="173" t="s">
        <v>22</v>
      </c>
      <c r="U298" s="46" t="s">
        <v>41</v>
      </c>
      <c r="V298" s="38"/>
      <c r="W298" s="174">
        <f>V298*K298</f>
        <v>0</v>
      </c>
      <c r="X298" s="174">
        <v>0</v>
      </c>
      <c r="Y298" s="174">
        <f>X298*K298</f>
        <v>0</v>
      </c>
      <c r="Z298" s="174">
        <v>0</v>
      </c>
      <c r="AA298" s="175">
        <f>Z298*K298</f>
        <v>0</v>
      </c>
      <c r="AR298" s="21" t="s">
        <v>154</v>
      </c>
      <c r="AT298" s="21" t="s">
        <v>150</v>
      </c>
      <c r="AU298" s="21" t="s">
        <v>85</v>
      </c>
      <c r="AY298" s="21" t="s">
        <v>149</v>
      </c>
      <c r="BE298" s="112">
        <f>IF(U298="základní",N298,0)</f>
        <v>0</v>
      </c>
      <c r="BF298" s="112">
        <f>IF(U298="snížená",N298,0)</f>
        <v>0</v>
      </c>
      <c r="BG298" s="112">
        <f>IF(U298="zákl. přenesená",N298,0)</f>
        <v>0</v>
      </c>
      <c r="BH298" s="112">
        <f>IF(U298="sníž. přenesená",N298,0)</f>
        <v>0</v>
      </c>
      <c r="BI298" s="112">
        <f>IF(U298="nulová",N298,0)</f>
        <v>0</v>
      </c>
      <c r="BJ298" s="21" t="s">
        <v>82</v>
      </c>
      <c r="BK298" s="112">
        <f>ROUND(L298*K298,2)</f>
        <v>0</v>
      </c>
      <c r="BL298" s="21" t="s">
        <v>154</v>
      </c>
      <c r="BM298" s="21" t="s">
        <v>502</v>
      </c>
    </row>
    <row r="299" spans="2:65" s="1" customFormat="1" ht="25.5" customHeight="1">
      <c r="B299" s="37"/>
      <c r="C299" s="169" t="s">
        <v>503</v>
      </c>
      <c r="D299" s="169" t="s">
        <v>150</v>
      </c>
      <c r="E299" s="170" t="s">
        <v>504</v>
      </c>
      <c r="F299" s="259" t="s">
        <v>505</v>
      </c>
      <c r="G299" s="259"/>
      <c r="H299" s="259"/>
      <c r="I299" s="259"/>
      <c r="J299" s="171" t="s">
        <v>207</v>
      </c>
      <c r="K299" s="172">
        <v>376.57400000000001</v>
      </c>
      <c r="L299" s="264">
        <v>0</v>
      </c>
      <c r="M299" s="265"/>
      <c r="N299" s="266">
        <f>ROUND(L299*K299,2)</f>
        <v>0</v>
      </c>
      <c r="O299" s="266"/>
      <c r="P299" s="266"/>
      <c r="Q299" s="266"/>
      <c r="R299" s="39"/>
      <c r="T299" s="173" t="s">
        <v>22</v>
      </c>
      <c r="U299" s="46" t="s">
        <v>41</v>
      </c>
      <c r="V299" s="38"/>
      <c r="W299" s="174">
        <f>V299*K299</f>
        <v>0</v>
      </c>
      <c r="X299" s="174">
        <v>0</v>
      </c>
      <c r="Y299" s="174">
        <f>X299*K299</f>
        <v>0</v>
      </c>
      <c r="Z299" s="174">
        <v>0</v>
      </c>
      <c r="AA299" s="175">
        <f>Z299*K299</f>
        <v>0</v>
      </c>
      <c r="AR299" s="21" t="s">
        <v>154</v>
      </c>
      <c r="AT299" s="21" t="s">
        <v>150</v>
      </c>
      <c r="AU299" s="21" t="s">
        <v>85</v>
      </c>
      <c r="AY299" s="21" t="s">
        <v>149</v>
      </c>
      <c r="BE299" s="112">
        <f>IF(U299="základní",N299,0)</f>
        <v>0</v>
      </c>
      <c r="BF299" s="112">
        <f>IF(U299="snížená",N299,0)</f>
        <v>0</v>
      </c>
      <c r="BG299" s="112">
        <f>IF(U299="zákl. přenesená",N299,0)</f>
        <v>0</v>
      </c>
      <c r="BH299" s="112">
        <f>IF(U299="sníž. přenesená",N299,0)</f>
        <v>0</v>
      </c>
      <c r="BI299" s="112">
        <f>IF(U299="nulová",N299,0)</f>
        <v>0</v>
      </c>
      <c r="BJ299" s="21" t="s">
        <v>82</v>
      </c>
      <c r="BK299" s="112">
        <f>ROUND(L299*K299,2)</f>
        <v>0</v>
      </c>
      <c r="BL299" s="21" t="s">
        <v>154</v>
      </c>
      <c r="BM299" s="21" t="s">
        <v>506</v>
      </c>
    </row>
    <row r="300" spans="2:65" s="1" customFormat="1" ht="25.5" customHeight="1">
      <c r="B300" s="37"/>
      <c r="C300" s="169" t="s">
        <v>507</v>
      </c>
      <c r="D300" s="169" t="s">
        <v>150</v>
      </c>
      <c r="E300" s="170" t="s">
        <v>500</v>
      </c>
      <c r="F300" s="259" t="s">
        <v>501</v>
      </c>
      <c r="G300" s="259"/>
      <c r="H300" s="259"/>
      <c r="I300" s="259"/>
      <c r="J300" s="171" t="s">
        <v>207</v>
      </c>
      <c r="K300" s="172">
        <v>23.65</v>
      </c>
      <c r="L300" s="264">
        <v>0</v>
      </c>
      <c r="M300" s="265"/>
      <c r="N300" s="266">
        <f>ROUND(L300*K300,2)</f>
        <v>0</v>
      </c>
      <c r="O300" s="266"/>
      <c r="P300" s="266"/>
      <c r="Q300" s="266"/>
      <c r="R300" s="39"/>
      <c r="T300" s="173" t="s">
        <v>22</v>
      </c>
      <c r="U300" s="46" t="s">
        <v>41</v>
      </c>
      <c r="V300" s="38"/>
      <c r="W300" s="174">
        <f>V300*K300</f>
        <v>0</v>
      </c>
      <c r="X300" s="174">
        <v>0</v>
      </c>
      <c r="Y300" s="174">
        <f>X300*K300</f>
        <v>0</v>
      </c>
      <c r="Z300" s="174">
        <v>0</v>
      </c>
      <c r="AA300" s="175">
        <f>Z300*K300</f>
        <v>0</v>
      </c>
      <c r="AR300" s="21" t="s">
        <v>154</v>
      </c>
      <c r="AT300" s="21" t="s">
        <v>150</v>
      </c>
      <c r="AU300" s="21" t="s">
        <v>85</v>
      </c>
      <c r="AY300" s="21" t="s">
        <v>149</v>
      </c>
      <c r="BE300" s="112">
        <f>IF(U300="základní",N300,0)</f>
        <v>0</v>
      </c>
      <c r="BF300" s="112">
        <f>IF(U300="snížená",N300,0)</f>
        <v>0</v>
      </c>
      <c r="BG300" s="112">
        <f>IF(U300="zákl. přenesená",N300,0)</f>
        <v>0</v>
      </c>
      <c r="BH300" s="112">
        <f>IF(U300="sníž. přenesená",N300,0)</f>
        <v>0</v>
      </c>
      <c r="BI300" s="112">
        <f>IF(U300="nulová",N300,0)</f>
        <v>0</v>
      </c>
      <c r="BJ300" s="21" t="s">
        <v>82</v>
      </c>
      <c r="BK300" s="112">
        <f>ROUND(L300*K300,2)</f>
        <v>0</v>
      </c>
      <c r="BL300" s="21" t="s">
        <v>154</v>
      </c>
      <c r="BM300" s="21" t="s">
        <v>508</v>
      </c>
    </row>
    <row r="301" spans="2:65" s="10" customFormat="1" ht="16.5" customHeight="1">
      <c r="B301" s="176"/>
      <c r="C301" s="177"/>
      <c r="D301" s="177"/>
      <c r="E301" s="178" t="s">
        <v>22</v>
      </c>
      <c r="F301" s="257" t="s">
        <v>509</v>
      </c>
      <c r="G301" s="258"/>
      <c r="H301" s="258"/>
      <c r="I301" s="258"/>
      <c r="J301" s="177"/>
      <c r="K301" s="178" t="s">
        <v>22</v>
      </c>
      <c r="L301" s="177"/>
      <c r="M301" s="177"/>
      <c r="N301" s="177"/>
      <c r="O301" s="177"/>
      <c r="P301" s="177"/>
      <c r="Q301" s="177"/>
      <c r="R301" s="179"/>
      <c r="T301" s="180"/>
      <c r="U301" s="177"/>
      <c r="V301" s="177"/>
      <c r="W301" s="177"/>
      <c r="X301" s="177"/>
      <c r="Y301" s="177"/>
      <c r="Z301" s="177"/>
      <c r="AA301" s="181"/>
      <c r="AT301" s="182" t="s">
        <v>158</v>
      </c>
      <c r="AU301" s="182" t="s">
        <v>85</v>
      </c>
      <c r="AV301" s="10" t="s">
        <v>82</v>
      </c>
      <c r="AW301" s="10" t="s">
        <v>34</v>
      </c>
      <c r="AX301" s="10" t="s">
        <v>76</v>
      </c>
      <c r="AY301" s="182" t="s">
        <v>149</v>
      </c>
    </row>
    <row r="302" spans="2:65" s="11" customFormat="1" ht="16.5" customHeight="1">
      <c r="B302" s="183"/>
      <c r="C302" s="184"/>
      <c r="D302" s="184"/>
      <c r="E302" s="185" t="s">
        <v>22</v>
      </c>
      <c r="F302" s="255" t="s">
        <v>510</v>
      </c>
      <c r="G302" s="256"/>
      <c r="H302" s="256"/>
      <c r="I302" s="256"/>
      <c r="J302" s="184"/>
      <c r="K302" s="186">
        <v>23.65</v>
      </c>
      <c r="L302" s="184"/>
      <c r="M302" s="184"/>
      <c r="N302" s="184"/>
      <c r="O302" s="184"/>
      <c r="P302" s="184"/>
      <c r="Q302" s="184"/>
      <c r="R302" s="187"/>
      <c r="T302" s="188"/>
      <c r="U302" s="184"/>
      <c r="V302" s="184"/>
      <c r="W302" s="184"/>
      <c r="X302" s="184"/>
      <c r="Y302" s="184"/>
      <c r="Z302" s="184"/>
      <c r="AA302" s="189"/>
      <c r="AT302" s="190" t="s">
        <v>158</v>
      </c>
      <c r="AU302" s="190" t="s">
        <v>85</v>
      </c>
      <c r="AV302" s="11" t="s">
        <v>85</v>
      </c>
      <c r="AW302" s="11" t="s">
        <v>34</v>
      </c>
      <c r="AX302" s="11" t="s">
        <v>76</v>
      </c>
      <c r="AY302" s="190" t="s">
        <v>149</v>
      </c>
    </row>
    <row r="303" spans="2:65" s="12" customFormat="1" ht="16.5" customHeight="1">
      <c r="B303" s="195"/>
      <c r="C303" s="196"/>
      <c r="D303" s="196"/>
      <c r="E303" s="197" t="s">
        <v>22</v>
      </c>
      <c r="F303" s="272" t="s">
        <v>273</v>
      </c>
      <c r="G303" s="273"/>
      <c r="H303" s="273"/>
      <c r="I303" s="273"/>
      <c r="J303" s="196"/>
      <c r="K303" s="198">
        <v>23.65</v>
      </c>
      <c r="L303" s="196"/>
      <c r="M303" s="196"/>
      <c r="N303" s="196"/>
      <c r="O303" s="196"/>
      <c r="P303" s="196"/>
      <c r="Q303" s="196"/>
      <c r="R303" s="199"/>
      <c r="T303" s="200"/>
      <c r="U303" s="196"/>
      <c r="V303" s="196"/>
      <c r="W303" s="196"/>
      <c r="X303" s="196"/>
      <c r="Y303" s="196"/>
      <c r="Z303" s="196"/>
      <c r="AA303" s="201"/>
      <c r="AT303" s="202" t="s">
        <v>158</v>
      </c>
      <c r="AU303" s="202" t="s">
        <v>85</v>
      </c>
      <c r="AV303" s="12" t="s">
        <v>154</v>
      </c>
      <c r="AW303" s="12" t="s">
        <v>34</v>
      </c>
      <c r="AX303" s="12" t="s">
        <v>82</v>
      </c>
      <c r="AY303" s="202" t="s">
        <v>149</v>
      </c>
    </row>
    <row r="304" spans="2:65" s="1" customFormat="1" ht="25.5" customHeight="1">
      <c r="B304" s="37"/>
      <c r="C304" s="169" t="s">
        <v>511</v>
      </c>
      <c r="D304" s="169" t="s">
        <v>150</v>
      </c>
      <c r="E304" s="170" t="s">
        <v>504</v>
      </c>
      <c r="F304" s="259" t="s">
        <v>505</v>
      </c>
      <c r="G304" s="259"/>
      <c r="H304" s="259"/>
      <c r="I304" s="259"/>
      <c r="J304" s="171" t="s">
        <v>207</v>
      </c>
      <c r="K304" s="172">
        <v>23.65</v>
      </c>
      <c r="L304" s="264">
        <v>0</v>
      </c>
      <c r="M304" s="265"/>
      <c r="N304" s="266">
        <f>ROUND(L304*K304,2)</f>
        <v>0</v>
      </c>
      <c r="O304" s="266"/>
      <c r="P304" s="266"/>
      <c r="Q304" s="266"/>
      <c r="R304" s="39"/>
      <c r="T304" s="173" t="s">
        <v>22</v>
      </c>
      <c r="U304" s="46" t="s">
        <v>41</v>
      </c>
      <c r="V304" s="38"/>
      <c r="W304" s="174">
        <f>V304*K304</f>
        <v>0</v>
      </c>
      <c r="X304" s="174">
        <v>0</v>
      </c>
      <c r="Y304" s="174">
        <f>X304*K304</f>
        <v>0</v>
      </c>
      <c r="Z304" s="174">
        <v>0</v>
      </c>
      <c r="AA304" s="175">
        <f>Z304*K304</f>
        <v>0</v>
      </c>
      <c r="AR304" s="21" t="s">
        <v>154</v>
      </c>
      <c r="AT304" s="21" t="s">
        <v>150</v>
      </c>
      <c r="AU304" s="21" t="s">
        <v>85</v>
      </c>
      <c r="AY304" s="21" t="s">
        <v>149</v>
      </c>
      <c r="BE304" s="112">
        <f>IF(U304="základní",N304,0)</f>
        <v>0</v>
      </c>
      <c r="BF304" s="112">
        <f>IF(U304="snížená",N304,0)</f>
        <v>0</v>
      </c>
      <c r="BG304" s="112">
        <f>IF(U304="zákl. přenesená",N304,0)</f>
        <v>0</v>
      </c>
      <c r="BH304" s="112">
        <f>IF(U304="sníž. přenesená",N304,0)</f>
        <v>0</v>
      </c>
      <c r="BI304" s="112">
        <f>IF(U304="nulová",N304,0)</f>
        <v>0</v>
      </c>
      <c r="BJ304" s="21" t="s">
        <v>82</v>
      </c>
      <c r="BK304" s="112">
        <f>ROUND(L304*K304,2)</f>
        <v>0</v>
      </c>
      <c r="BL304" s="21" t="s">
        <v>154</v>
      </c>
      <c r="BM304" s="21" t="s">
        <v>512</v>
      </c>
    </row>
    <row r="305" spans="2:65" s="10" customFormat="1" ht="16.5" customHeight="1">
      <c r="B305" s="176"/>
      <c r="C305" s="177"/>
      <c r="D305" s="177"/>
      <c r="E305" s="178" t="s">
        <v>22</v>
      </c>
      <c r="F305" s="257" t="s">
        <v>509</v>
      </c>
      <c r="G305" s="258"/>
      <c r="H305" s="258"/>
      <c r="I305" s="258"/>
      <c r="J305" s="177"/>
      <c r="K305" s="178" t="s">
        <v>22</v>
      </c>
      <c r="L305" s="177"/>
      <c r="M305" s="177"/>
      <c r="N305" s="177"/>
      <c r="O305" s="177"/>
      <c r="P305" s="177"/>
      <c r="Q305" s="177"/>
      <c r="R305" s="179"/>
      <c r="T305" s="180"/>
      <c r="U305" s="177"/>
      <c r="V305" s="177"/>
      <c r="W305" s="177"/>
      <c r="X305" s="177"/>
      <c r="Y305" s="177"/>
      <c r="Z305" s="177"/>
      <c r="AA305" s="181"/>
      <c r="AT305" s="182" t="s">
        <v>158</v>
      </c>
      <c r="AU305" s="182" t="s">
        <v>85</v>
      </c>
      <c r="AV305" s="10" t="s">
        <v>82</v>
      </c>
      <c r="AW305" s="10" t="s">
        <v>34</v>
      </c>
      <c r="AX305" s="10" t="s">
        <v>76</v>
      </c>
      <c r="AY305" s="182" t="s">
        <v>149</v>
      </c>
    </row>
    <row r="306" spans="2:65" s="11" customFormat="1" ht="16.5" customHeight="1">
      <c r="B306" s="183"/>
      <c r="C306" s="184"/>
      <c r="D306" s="184"/>
      <c r="E306" s="185" t="s">
        <v>22</v>
      </c>
      <c r="F306" s="255" t="s">
        <v>510</v>
      </c>
      <c r="G306" s="256"/>
      <c r="H306" s="256"/>
      <c r="I306" s="256"/>
      <c r="J306" s="184"/>
      <c r="K306" s="186">
        <v>23.65</v>
      </c>
      <c r="L306" s="184"/>
      <c r="M306" s="184"/>
      <c r="N306" s="184"/>
      <c r="O306" s="184"/>
      <c r="P306" s="184"/>
      <c r="Q306" s="184"/>
      <c r="R306" s="187"/>
      <c r="T306" s="188"/>
      <c r="U306" s="184"/>
      <c r="V306" s="184"/>
      <c r="W306" s="184"/>
      <c r="X306" s="184"/>
      <c r="Y306" s="184"/>
      <c r="Z306" s="184"/>
      <c r="AA306" s="189"/>
      <c r="AT306" s="190" t="s">
        <v>158</v>
      </c>
      <c r="AU306" s="190" t="s">
        <v>85</v>
      </c>
      <c r="AV306" s="11" t="s">
        <v>85</v>
      </c>
      <c r="AW306" s="11" t="s">
        <v>34</v>
      </c>
      <c r="AX306" s="11" t="s">
        <v>76</v>
      </c>
      <c r="AY306" s="190" t="s">
        <v>149</v>
      </c>
    </row>
    <row r="307" spans="2:65" s="12" customFormat="1" ht="16.5" customHeight="1">
      <c r="B307" s="195"/>
      <c r="C307" s="196"/>
      <c r="D307" s="196"/>
      <c r="E307" s="197" t="s">
        <v>22</v>
      </c>
      <c r="F307" s="272" t="s">
        <v>273</v>
      </c>
      <c r="G307" s="273"/>
      <c r="H307" s="273"/>
      <c r="I307" s="273"/>
      <c r="J307" s="196"/>
      <c r="K307" s="198">
        <v>23.65</v>
      </c>
      <c r="L307" s="196"/>
      <c r="M307" s="196"/>
      <c r="N307" s="196"/>
      <c r="O307" s="196"/>
      <c r="P307" s="196"/>
      <c r="Q307" s="196"/>
      <c r="R307" s="199"/>
      <c r="T307" s="200"/>
      <c r="U307" s="196"/>
      <c r="V307" s="196"/>
      <c r="W307" s="196"/>
      <c r="X307" s="196"/>
      <c r="Y307" s="196"/>
      <c r="Z307" s="196"/>
      <c r="AA307" s="201"/>
      <c r="AT307" s="202" t="s">
        <v>158</v>
      </c>
      <c r="AU307" s="202" t="s">
        <v>85</v>
      </c>
      <c r="AV307" s="12" t="s">
        <v>154</v>
      </c>
      <c r="AW307" s="12" t="s">
        <v>34</v>
      </c>
      <c r="AX307" s="12" t="s">
        <v>82</v>
      </c>
      <c r="AY307" s="202" t="s">
        <v>149</v>
      </c>
    </row>
    <row r="308" spans="2:65" s="1" customFormat="1" ht="25.5" customHeight="1">
      <c r="B308" s="37"/>
      <c r="C308" s="169" t="s">
        <v>513</v>
      </c>
      <c r="D308" s="169" t="s">
        <v>150</v>
      </c>
      <c r="E308" s="170" t="s">
        <v>514</v>
      </c>
      <c r="F308" s="259" t="s">
        <v>515</v>
      </c>
      <c r="G308" s="259"/>
      <c r="H308" s="259"/>
      <c r="I308" s="259"/>
      <c r="J308" s="171" t="s">
        <v>207</v>
      </c>
      <c r="K308" s="172">
        <v>23.65</v>
      </c>
      <c r="L308" s="264">
        <v>0</v>
      </c>
      <c r="M308" s="265"/>
      <c r="N308" s="266">
        <f>ROUND(L308*K308,2)</f>
        <v>0</v>
      </c>
      <c r="O308" s="266"/>
      <c r="P308" s="266"/>
      <c r="Q308" s="266"/>
      <c r="R308" s="39"/>
      <c r="T308" s="173" t="s">
        <v>22</v>
      </c>
      <c r="U308" s="46" t="s">
        <v>41</v>
      </c>
      <c r="V308" s="38"/>
      <c r="W308" s="174">
        <f>V308*K308</f>
        <v>0</v>
      </c>
      <c r="X308" s="174">
        <v>0</v>
      </c>
      <c r="Y308" s="174">
        <f>X308*K308</f>
        <v>0</v>
      </c>
      <c r="Z308" s="174">
        <v>0</v>
      </c>
      <c r="AA308" s="175">
        <f>Z308*K308</f>
        <v>0</v>
      </c>
      <c r="AR308" s="21" t="s">
        <v>154</v>
      </c>
      <c r="AT308" s="21" t="s">
        <v>150</v>
      </c>
      <c r="AU308" s="21" t="s">
        <v>85</v>
      </c>
      <c r="AY308" s="21" t="s">
        <v>149</v>
      </c>
      <c r="BE308" s="112">
        <f>IF(U308="základní",N308,0)</f>
        <v>0</v>
      </c>
      <c r="BF308" s="112">
        <f>IF(U308="snížená",N308,0)</f>
        <v>0</v>
      </c>
      <c r="BG308" s="112">
        <f>IF(U308="zákl. přenesená",N308,0)</f>
        <v>0</v>
      </c>
      <c r="BH308" s="112">
        <f>IF(U308="sníž. přenesená",N308,0)</f>
        <v>0</v>
      </c>
      <c r="BI308" s="112">
        <f>IF(U308="nulová",N308,0)</f>
        <v>0</v>
      </c>
      <c r="BJ308" s="21" t="s">
        <v>82</v>
      </c>
      <c r="BK308" s="112">
        <f>ROUND(L308*K308,2)</f>
        <v>0</v>
      </c>
      <c r="BL308" s="21" t="s">
        <v>154</v>
      </c>
      <c r="BM308" s="21" t="s">
        <v>516</v>
      </c>
    </row>
    <row r="309" spans="2:65" s="10" customFormat="1" ht="16.5" customHeight="1">
      <c r="B309" s="176"/>
      <c r="C309" s="177"/>
      <c r="D309" s="177"/>
      <c r="E309" s="178" t="s">
        <v>22</v>
      </c>
      <c r="F309" s="257" t="s">
        <v>509</v>
      </c>
      <c r="G309" s="258"/>
      <c r="H309" s="258"/>
      <c r="I309" s="258"/>
      <c r="J309" s="177"/>
      <c r="K309" s="178" t="s">
        <v>22</v>
      </c>
      <c r="L309" s="177"/>
      <c r="M309" s="177"/>
      <c r="N309" s="177"/>
      <c r="O309" s="177"/>
      <c r="P309" s="177"/>
      <c r="Q309" s="177"/>
      <c r="R309" s="179"/>
      <c r="T309" s="180"/>
      <c r="U309" s="177"/>
      <c r="V309" s="177"/>
      <c r="W309" s="177"/>
      <c r="X309" s="177"/>
      <c r="Y309" s="177"/>
      <c r="Z309" s="177"/>
      <c r="AA309" s="181"/>
      <c r="AT309" s="182" t="s">
        <v>158</v>
      </c>
      <c r="AU309" s="182" t="s">
        <v>85</v>
      </c>
      <c r="AV309" s="10" t="s">
        <v>82</v>
      </c>
      <c r="AW309" s="10" t="s">
        <v>34</v>
      </c>
      <c r="AX309" s="10" t="s">
        <v>76</v>
      </c>
      <c r="AY309" s="182" t="s">
        <v>149</v>
      </c>
    </row>
    <row r="310" spans="2:65" s="11" customFormat="1" ht="16.5" customHeight="1">
      <c r="B310" s="183"/>
      <c r="C310" s="184"/>
      <c r="D310" s="184"/>
      <c r="E310" s="185" t="s">
        <v>22</v>
      </c>
      <c r="F310" s="255" t="s">
        <v>510</v>
      </c>
      <c r="G310" s="256"/>
      <c r="H310" s="256"/>
      <c r="I310" s="256"/>
      <c r="J310" s="184"/>
      <c r="K310" s="186">
        <v>23.65</v>
      </c>
      <c r="L310" s="184"/>
      <c r="M310" s="184"/>
      <c r="N310" s="184"/>
      <c r="O310" s="184"/>
      <c r="P310" s="184"/>
      <c r="Q310" s="184"/>
      <c r="R310" s="187"/>
      <c r="T310" s="188"/>
      <c r="U310" s="184"/>
      <c r="V310" s="184"/>
      <c r="W310" s="184"/>
      <c r="X310" s="184"/>
      <c r="Y310" s="184"/>
      <c r="Z310" s="184"/>
      <c r="AA310" s="189"/>
      <c r="AT310" s="190" t="s">
        <v>158</v>
      </c>
      <c r="AU310" s="190" t="s">
        <v>85</v>
      </c>
      <c r="AV310" s="11" t="s">
        <v>85</v>
      </c>
      <c r="AW310" s="11" t="s">
        <v>34</v>
      </c>
      <c r="AX310" s="11" t="s">
        <v>76</v>
      </c>
      <c r="AY310" s="190" t="s">
        <v>149</v>
      </c>
    </row>
    <row r="311" spans="2:65" s="12" customFormat="1" ht="16.5" customHeight="1">
      <c r="B311" s="195"/>
      <c r="C311" s="196"/>
      <c r="D311" s="196"/>
      <c r="E311" s="197" t="s">
        <v>22</v>
      </c>
      <c r="F311" s="272" t="s">
        <v>273</v>
      </c>
      <c r="G311" s="273"/>
      <c r="H311" s="273"/>
      <c r="I311" s="273"/>
      <c r="J311" s="196"/>
      <c r="K311" s="198">
        <v>23.65</v>
      </c>
      <c r="L311" s="196"/>
      <c r="M311" s="196"/>
      <c r="N311" s="196"/>
      <c r="O311" s="196"/>
      <c r="P311" s="196"/>
      <c r="Q311" s="196"/>
      <c r="R311" s="199"/>
      <c r="T311" s="200"/>
      <c r="U311" s="196"/>
      <c r="V311" s="196"/>
      <c r="W311" s="196"/>
      <c r="X311" s="196"/>
      <c r="Y311" s="196"/>
      <c r="Z311" s="196"/>
      <c r="AA311" s="201"/>
      <c r="AT311" s="202" t="s">
        <v>158</v>
      </c>
      <c r="AU311" s="202" t="s">
        <v>85</v>
      </c>
      <c r="AV311" s="12" t="s">
        <v>154</v>
      </c>
      <c r="AW311" s="12" t="s">
        <v>34</v>
      </c>
      <c r="AX311" s="12" t="s">
        <v>82</v>
      </c>
      <c r="AY311" s="202" t="s">
        <v>149</v>
      </c>
    </row>
    <row r="312" spans="2:65" s="1" customFormat="1" ht="38.25" customHeight="1">
      <c r="B312" s="37"/>
      <c r="C312" s="169" t="s">
        <v>517</v>
      </c>
      <c r="D312" s="169" t="s">
        <v>150</v>
      </c>
      <c r="E312" s="170" t="s">
        <v>518</v>
      </c>
      <c r="F312" s="259" t="s">
        <v>519</v>
      </c>
      <c r="G312" s="259"/>
      <c r="H312" s="259"/>
      <c r="I312" s="259"/>
      <c r="J312" s="171" t="s">
        <v>207</v>
      </c>
      <c r="K312" s="172">
        <v>23.65</v>
      </c>
      <c r="L312" s="264">
        <v>0</v>
      </c>
      <c r="M312" s="265"/>
      <c r="N312" s="266">
        <f>ROUND(L312*K312,2)</f>
        <v>0</v>
      </c>
      <c r="O312" s="266"/>
      <c r="P312" s="266"/>
      <c r="Q312" s="266"/>
      <c r="R312" s="39"/>
      <c r="T312" s="173" t="s">
        <v>22</v>
      </c>
      <c r="U312" s="46" t="s">
        <v>41</v>
      </c>
      <c r="V312" s="38"/>
      <c r="W312" s="174">
        <f>V312*K312</f>
        <v>0</v>
      </c>
      <c r="X312" s="174">
        <v>0</v>
      </c>
      <c r="Y312" s="174">
        <f>X312*K312</f>
        <v>0</v>
      </c>
      <c r="Z312" s="174">
        <v>0</v>
      </c>
      <c r="AA312" s="175">
        <f>Z312*K312</f>
        <v>0</v>
      </c>
      <c r="AR312" s="21" t="s">
        <v>154</v>
      </c>
      <c r="AT312" s="21" t="s">
        <v>150</v>
      </c>
      <c r="AU312" s="21" t="s">
        <v>85</v>
      </c>
      <c r="AY312" s="21" t="s">
        <v>149</v>
      </c>
      <c r="BE312" s="112">
        <f>IF(U312="základní",N312,0)</f>
        <v>0</v>
      </c>
      <c r="BF312" s="112">
        <f>IF(U312="snížená",N312,0)</f>
        <v>0</v>
      </c>
      <c r="BG312" s="112">
        <f>IF(U312="zákl. přenesená",N312,0)</f>
        <v>0</v>
      </c>
      <c r="BH312" s="112">
        <f>IF(U312="sníž. přenesená",N312,0)</f>
        <v>0</v>
      </c>
      <c r="BI312" s="112">
        <f>IF(U312="nulová",N312,0)</f>
        <v>0</v>
      </c>
      <c r="BJ312" s="21" t="s">
        <v>82</v>
      </c>
      <c r="BK312" s="112">
        <f>ROUND(L312*K312,2)</f>
        <v>0</v>
      </c>
      <c r="BL312" s="21" t="s">
        <v>154</v>
      </c>
      <c r="BM312" s="21" t="s">
        <v>520</v>
      </c>
    </row>
    <row r="313" spans="2:65" s="10" customFormat="1" ht="16.5" customHeight="1">
      <c r="B313" s="176"/>
      <c r="C313" s="177"/>
      <c r="D313" s="177"/>
      <c r="E313" s="178" t="s">
        <v>22</v>
      </c>
      <c r="F313" s="257" t="s">
        <v>509</v>
      </c>
      <c r="G313" s="258"/>
      <c r="H313" s="258"/>
      <c r="I313" s="258"/>
      <c r="J313" s="177"/>
      <c r="K313" s="178" t="s">
        <v>22</v>
      </c>
      <c r="L313" s="177"/>
      <c r="M313" s="177"/>
      <c r="N313" s="177"/>
      <c r="O313" s="177"/>
      <c r="P313" s="177"/>
      <c r="Q313" s="177"/>
      <c r="R313" s="179"/>
      <c r="T313" s="180"/>
      <c r="U313" s="177"/>
      <c r="V313" s="177"/>
      <c r="W313" s="177"/>
      <c r="X313" s="177"/>
      <c r="Y313" s="177"/>
      <c r="Z313" s="177"/>
      <c r="AA313" s="181"/>
      <c r="AT313" s="182" t="s">
        <v>158</v>
      </c>
      <c r="AU313" s="182" t="s">
        <v>85</v>
      </c>
      <c r="AV313" s="10" t="s">
        <v>82</v>
      </c>
      <c r="AW313" s="10" t="s">
        <v>34</v>
      </c>
      <c r="AX313" s="10" t="s">
        <v>76</v>
      </c>
      <c r="AY313" s="182" t="s">
        <v>149</v>
      </c>
    </row>
    <row r="314" spans="2:65" s="11" customFormat="1" ht="16.5" customHeight="1">
      <c r="B314" s="183"/>
      <c r="C314" s="184"/>
      <c r="D314" s="184"/>
      <c r="E314" s="185" t="s">
        <v>22</v>
      </c>
      <c r="F314" s="255" t="s">
        <v>510</v>
      </c>
      <c r="G314" s="256"/>
      <c r="H314" s="256"/>
      <c r="I314" s="256"/>
      <c r="J314" s="184"/>
      <c r="K314" s="186">
        <v>23.65</v>
      </c>
      <c r="L314" s="184"/>
      <c r="M314" s="184"/>
      <c r="N314" s="184"/>
      <c r="O314" s="184"/>
      <c r="P314" s="184"/>
      <c r="Q314" s="184"/>
      <c r="R314" s="187"/>
      <c r="T314" s="188"/>
      <c r="U314" s="184"/>
      <c r="V314" s="184"/>
      <c r="W314" s="184"/>
      <c r="X314" s="184"/>
      <c r="Y314" s="184"/>
      <c r="Z314" s="184"/>
      <c r="AA314" s="189"/>
      <c r="AT314" s="190" t="s">
        <v>158</v>
      </c>
      <c r="AU314" s="190" t="s">
        <v>85</v>
      </c>
      <c r="AV314" s="11" t="s">
        <v>85</v>
      </c>
      <c r="AW314" s="11" t="s">
        <v>34</v>
      </c>
      <c r="AX314" s="11" t="s">
        <v>82</v>
      </c>
      <c r="AY314" s="190" t="s">
        <v>149</v>
      </c>
    </row>
    <row r="315" spans="2:65" s="9" customFormat="1" ht="29.85" customHeight="1">
      <c r="B315" s="158"/>
      <c r="C315" s="159"/>
      <c r="D315" s="168" t="s">
        <v>123</v>
      </c>
      <c r="E315" s="168"/>
      <c r="F315" s="168"/>
      <c r="G315" s="168"/>
      <c r="H315" s="168"/>
      <c r="I315" s="168"/>
      <c r="J315" s="168"/>
      <c r="K315" s="168"/>
      <c r="L315" s="168"/>
      <c r="M315" s="168"/>
      <c r="N315" s="274">
        <f>BK315</f>
        <v>0</v>
      </c>
      <c r="O315" s="275"/>
      <c r="P315" s="275"/>
      <c r="Q315" s="275"/>
      <c r="R315" s="161"/>
      <c r="T315" s="162"/>
      <c r="U315" s="159"/>
      <c r="V315" s="159"/>
      <c r="W315" s="163">
        <f>W316+W317</f>
        <v>0</v>
      </c>
      <c r="X315" s="159"/>
      <c r="Y315" s="163">
        <f>Y316+Y317</f>
        <v>0</v>
      </c>
      <c r="Z315" s="159"/>
      <c r="AA315" s="164">
        <f>AA316+AA317</f>
        <v>2.8699999999999997</v>
      </c>
      <c r="AR315" s="165" t="s">
        <v>82</v>
      </c>
      <c r="AT315" s="166" t="s">
        <v>75</v>
      </c>
      <c r="AU315" s="166" t="s">
        <v>82</v>
      </c>
      <c r="AY315" s="165" t="s">
        <v>149</v>
      </c>
      <c r="BK315" s="167">
        <f>BK316+BK317</f>
        <v>0</v>
      </c>
    </row>
    <row r="316" spans="2:65" s="1" customFormat="1" ht="25.5" customHeight="1">
      <c r="B316" s="37"/>
      <c r="C316" s="169" t="s">
        <v>521</v>
      </c>
      <c r="D316" s="169" t="s">
        <v>150</v>
      </c>
      <c r="E316" s="170" t="s">
        <v>522</v>
      </c>
      <c r="F316" s="259" t="s">
        <v>523</v>
      </c>
      <c r="G316" s="259"/>
      <c r="H316" s="259"/>
      <c r="I316" s="259"/>
      <c r="J316" s="171" t="s">
        <v>313</v>
      </c>
      <c r="K316" s="172">
        <v>14</v>
      </c>
      <c r="L316" s="264">
        <v>0</v>
      </c>
      <c r="M316" s="265"/>
      <c r="N316" s="266">
        <f>ROUND(L316*K316,2)</f>
        <v>0</v>
      </c>
      <c r="O316" s="266"/>
      <c r="P316" s="266"/>
      <c r="Q316" s="266"/>
      <c r="R316" s="39"/>
      <c r="T316" s="173" t="s">
        <v>22</v>
      </c>
      <c r="U316" s="46" t="s">
        <v>41</v>
      </c>
      <c r="V316" s="38"/>
      <c r="W316" s="174">
        <f>V316*K316</f>
        <v>0</v>
      </c>
      <c r="X316" s="174">
        <v>0</v>
      </c>
      <c r="Y316" s="174">
        <f>X316*K316</f>
        <v>0</v>
      </c>
      <c r="Z316" s="174">
        <v>0.20499999999999999</v>
      </c>
      <c r="AA316" s="175">
        <f>Z316*K316</f>
        <v>2.8699999999999997</v>
      </c>
      <c r="AR316" s="21" t="s">
        <v>154</v>
      </c>
      <c r="AT316" s="21" t="s">
        <v>150</v>
      </c>
      <c r="AU316" s="21" t="s">
        <v>85</v>
      </c>
      <c r="AY316" s="21" t="s">
        <v>149</v>
      </c>
      <c r="BE316" s="112">
        <f>IF(U316="základní",N316,0)</f>
        <v>0</v>
      </c>
      <c r="BF316" s="112">
        <f>IF(U316="snížená",N316,0)</f>
        <v>0</v>
      </c>
      <c r="BG316" s="112">
        <f>IF(U316="zákl. přenesená",N316,0)</f>
        <v>0</v>
      </c>
      <c r="BH316" s="112">
        <f>IF(U316="sníž. přenesená",N316,0)</f>
        <v>0</v>
      </c>
      <c r="BI316" s="112">
        <f>IF(U316="nulová",N316,0)</f>
        <v>0</v>
      </c>
      <c r="BJ316" s="21" t="s">
        <v>82</v>
      </c>
      <c r="BK316" s="112">
        <f>ROUND(L316*K316,2)</f>
        <v>0</v>
      </c>
      <c r="BL316" s="21" t="s">
        <v>154</v>
      </c>
      <c r="BM316" s="21" t="s">
        <v>524</v>
      </c>
    </row>
    <row r="317" spans="2:65" s="9" customFormat="1" ht="22.35" customHeight="1">
      <c r="B317" s="158"/>
      <c r="C317" s="159"/>
      <c r="D317" s="168" t="s">
        <v>124</v>
      </c>
      <c r="E317" s="168"/>
      <c r="F317" s="168"/>
      <c r="G317" s="168"/>
      <c r="H317" s="168"/>
      <c r="I317" s="168"/>
      <c r="J317" s="168"/>
      <c r="K317" s="168"/>
      <c r="L317" s="168"/>
      <c r="M317" s="168"/>
      <c r="N317" s="270">
        <f>BK317</f>
        <v>0</v>
      </c>
      <c r="O317" s="271"/>
      <c r="P317" s="271"/>
      <c r="Q317" s="271"/>
      <c r="R317" s="161"/>
      <c r="T317" s="162"/>
      <c r="U317" s="159"/>
      <c r="V317" s="159"/>
      <c r="W317" s="163">
        <f>SUM(W318:W321)</f>
        <v>0</v>
      </c>
      <c r="X317" s="159"/>
      <c r="Y317" s="163">
        <f>SUM(Y318:Y321)</f>
        <v>0</v>
      </c>
      <c r="Z317" s="159"/>
      <c r="AA317" s="164">
        <f>SUM(AA318:AA321)</f>
        <v>0</v>
      </c>
      <c r="AR317" s="165" t="s">
        <v>82</v>
      </c>
      <c r="AT317" s="166" t="s">
        <v>75</v>
      </c>
      <c r="AU317" s="166" t="s">
        <v>85</v>
      </c>
      <c r="AY317" s="165" t="s">
        <v>149</v>
      </c>
      <c r="BK317" s="167">
        <f>SUM(BK318:BK321)</f>
        <v>0</v>
      </c>
    </row>
    <row r="318" spans="2:65" s="1" customFormat="1" ht="25.5" customHeight="1">
      <c r="B318" s="37"/>
      <c r="C318" s="169" t="s">
        <v>525</v>
      </c>
      <c r="D318" s="169" t="s">
        <v>150</v>
      </c>
      <c r="E318" s="170" t="s">
        <v>526</v>
      </c>
      <c r="F318" s="259" t="s">
        <v>527</v>
      </c>
      <c r="G318" s="259"/>
      <c r="H318" s="259"/>
      <c r="I318" s="259"/>
      <c r="J318" s="171" t="s">
        <v>207</v>
      </c>
      <c r="K318" s="172">
        <v>2.87</v>
      </c>
      <c r="L318" s="264">
        <v>0</v>
      </c>
      <c r="M318" s="265"/>
      <c r="N318" s="266">
        <f>ROUND(L318*K318,2)</f>
        <v>0</v>
      </c>
      <c r="O318" s="266"/>
      <c r="P318" s="266"/>
      <c r="Q318" s="266"/>
      <c r="R318" s="39"/>
      <c r="T318" s="173" t="s">
        <v>22</v>
      </c>
      <c r="U318" s="46" t="s">
        <v>41</v>
      </c>
      <c r="V318" s="38"/>
      <c r="W318" s="174">
        <f>V318*K318</f>
        <v>0</v>
      </c>
      <c r="X318" s="174">
        <v>0</v>
      </c>
      <c r="Y318" s="174">
        <f>X318*K318</f>
        <v>0</v>
      </c>
      <c r="Z318" s="174">
        <v>0</v>
      </c>
      <c r="AA318" s="175">
        <f>Z318*K318</f>
        <v>0</v>
      </c>
      <c r="AR318" s="21" t="s">
        <v>154</v>
      </c>
      <c r="AT318" s="21" t="s">
        <v>150</v>
      </c>
      <c r="AU318" s="21" t="s">
        <v>155</v>
      </c>
      <c r="AY318" s="21" t="s">
        <v>149</v>
      </c>
      <c r="BE318" s="112">
        <f>IF(U318="základní",N318,0)</f>
        <v>0</v>
      </c>
      <c r="BF318" s="112">
        <f>IF(U318="snížená",N318,0)</f>
        <v>0</v>
      </c>
      <c r="BG318" s="112">
        <f>IF(U318="zákl. přenesená",N318,0)</f>
        <v>0</v>
      </c>
      <c r="BH318" s="112">
        <f>IF(U318="sníž. přenesená",N318,0)</f>
        <v>0</v>
      </c>
      <c r="BI318" s="112">
        <f>IF(U318="nulová",N318,0)</f>
        <v>0</v>
      </c>
      <c r="BJ318" s="21" t="s">
        <v>82</v>
      </c>
      <c r="BK318" s="112">
        <f>ROUND(L318*K318,2)</f>
        <v>0</v>
      </c>
      <c r="BL318" s="21" t="s">
        <v>154</v>
      </c>
      <c r="BM318" s="21" t="s">
        <v>528</v>
      </c>
    </row>
    <row r="319" spans="2:65" s="1" customFormat="1" ht="25.5" customHeight="1">
      <c r="B319" s="37"/>
      <c r="C319" s="169" t="s">
        <v>529</v>
      </c>
      <c r="D319" s="169" t="s">
        <v>150</v>
      </c>
      <c r="E319" s="170" t="s">
        <v>530</v>
      </c>
      <c r="F319" s="259" t="s">
        <v>531</v>
      </c>
      <c r="G319" s="259"/>
      <c r="H319" s="259"/>
      <c r="I319" s="259"/>
      <c r="J319" s="171" t="s">
        <v>207</v>
      </c>
      <c r="K319" s="172">
        <v>37.31</v>
      </c>
      <c r="L319" s="264">
        <v>0</v>
      </c>
      <c r="M319" s="265"/>
      <c r="N319" s="266">
        <f>ROUND(L319*K319,2)</f>
        <v>0</v>
      </c>
      <c r="O319" s="266"/>
      <c r="P319" s="266"/>
      <c r="Q319" s="266"/>
      <c r="R319" s="39"/>
      <c r="T319" s="173" t="s">
        <v>22</v>
      </c>
      <c r="U319" s="46" t="s">
        <v>41</v>
      </c>
      <c r="V319" s="38"/>
      <c r="W319" s="174">
        <f>V319*K319</f>
        <v>0</v>
      </c>
      <c r="X319" s="174">
        <v>0</v>
      </c>
      <c r="Y319" s="174">
        <f>X319*K319</f>
        <v>0</v>
      </c>
      <c r="Z319" s="174">
        <v>0</v>
      </c>
      <c r="AA319" s="175">
        <f>Z319*K319</f>
        <v>0</v>
      </c>
      <c r="AR319" s="21" t="s">
        <v>154</v>
      </c>
      <c r="AT319" s="21" t="s">
        <v>150</v>
      </c>
      <c r="AU319" s="21" t="s">
        <v>155</v>
      </c>
      <c r="AY319" s="21" t="s">
        <v>149</v>
      </c>
      <c r="BE319" s="112">
        <f>IF(U319="základní",N319,0)</f>
        <v>0</v>
      </c>
      <c r="BF319" s="112">
        <f>IF(U319="snížená",N319,0)</f>
        <v>0</v>
      </c>
      <c r="BG319" s="112">
        <f>IF(U319="zákl. přenesená",N319,0)</f>
        <v>0</v>
      </c>
      <c r="BH319" s="112">
        <f>IF(U319="sníž. přenesená",N319,0)</f>
        <v>0</v>
      </c>
      <c r="BI319" s="112">
        <f>IF(U319="nulová",N319,0)</f>
        <v>0</v>
      </c>
      <c r="BJ319" s="21" t="s">
        <v>82</v>
      </c>
      <c r="BK319" s="112">
        <f>ROUND(L319*K319,2)</f>
        <v>0</v>
      </c>
      <c r="BL319" s="21" t="s">
        <v>154</v>
      </c>
      <c r="BM319" s="21" t="s">
        <v>532</v>
      </c>
    </row>
    <row r="320" spans="2:65" s="1" customFormat="1" ht="25.5" customHeight="1">
      <c r="B320" s="37"/>
      <c r="C320" s="169" t="s">
        <v>533</v>
      </c>
      <c r="D320" s="169" t="s">
        <v>150</v>
      </c>
      <c r="E320" s="170" t="s">
        <v>500</v>
      </c>
      <c r="F320" s="259" t="s">
        <v>501</v>
      </c>
      <c r="G320" s="259"/>
      <c r="H320" s="259"/>
      <c r="I320" s="259"/>
      <c r="J320" s="171" t="s">
        <v>207</v>
      </c>
      <c r="K320" s="172">
        <v>2.87</v>
      </c>
      <c r="L320" s="264">
        <v>0</v>
      </c>
      <c r="M320" s="265"/>
      <c r="N320" s="266">
        <f>ROUND(L320*K320,2)</f>
        <v>0</v>
      </c>
      <c r="O320" s="266"/>
      <c r="P320" s="266"/>
      <c r="Q320" s="266"/>
      <c r="R320" s="39"/>
      <c r="T320" s="173" t="s">
        <v>22</v>
      </c>
      <c r="U320" s="46" t="s">
        <v>41</v>
      </c>
      <c r="V320" s="38"/>
      <c r="W320" s="174">
        <f>V320*K320</f>
        <v>0</v>
      </c>
      <c r="X320" s="174">
        <v>0</v>
      </c>
      <c r="Y320" s="174">
        <f>X320*K320</f>
        <v>0</v>
      </c>
      <c r="Z320" s="174">
        <v>0</v>
      </c>
      <c r="AA320" s="175">
        <f>Z320*K320</f>
        <v>0</v>
      </c>
      <c r="AR320" s="21" t="s">
        <v>154</v>
      </c>
      <c r="AT320" s="21" t="s">
        <v>150</v>
      </c>
      <c r="AU320" s="21" t="s">
        <v>155</v>
      </c>
      <c r="AY320" s="21" t="s">
        <v>149</v>
      </c>
      <c r="BE320" s="112">
        <f>IF(U320="základní",N320,0)</f>
        <v>0</v>
      </c>
      <c r="BF320" s="112">
        <f>IF(U320="snížená",N320,0)</f>
        <v>0</v>
      </c>
      <c r="BG320" s="112">
        <f>IF(U320="zákl. přenesená",N320,0)</f>
        <v>0</v>
      </c>
      <c r="BH320" s="112">
        <f>IF(U320="sníž. přenesená",N320,0)</f>
        <v>0</v>
      </c>
      <c r="BI320" s="112">
        <f>IF(U320="nulová",N320,0)</f>
        <v>0</v>
      </c>
      <c r="BJ320" s="21" t="s">
        <v>82</v>
      </c>
      <c r="BK320" s="112">
        <f>ROUND(L320*K320,2)</f>
        <v>0</v>
      </c>
      <c r="BL320" s="21" t="s">
        <v>154</v>
      </c>
      <c r="BM320" s="21" t="s">
        <v>534</v>
      </c>
    </row>
    <row r="321" spans="2:65" s="1" customFormat="1" ht="25.5" customHeight="1">
      <c r="B321" s="37"/>
      <c r="C321" s="169" t="s">
        <v>535</v>
      </c>
      <c r="D321" s="169" t="s">
        <v>150</v>
      </c>
      <c r="E321" s="170" t="s">
        <v>536</v>
      </c>
      <c r="F321" s="259" t="s">
        <v>537</v>
      </c>
      <c r="G321" s="259"/>
      <c r="H321" s="259"/>
      <c r="I321" s="259"/>
      <c r="J321" s="171" t="s">
        <v>207</v>
      </c>
      <c r="K321" s="172">
        <v>2.87</v>
      </c>
      <c r="L321" s="264">
        <v>0</v>
      </c>
      <c r="M321" s="265"/>
      <c r="N321" s="266">
        <f>ROUND(L321*K321,2)</f>
        <v>0</v>
      </c>
      <c r="O321" s="266"/>
      <c r="P321" s="266"/>
      <c r="Q321" s="266"/>
      <c r="R321" s="39"/>
      <c r="T321" s="173" t="s">
        <v>22</v>
      </c>
      <c r="U321" s="46" t="s">
        <v>41</v>
      </c>
      <c r="V321" s="38"/>
      <c r="W321" s="174">
        <f>V321*K321</f>
        <v>0</v>
      </c>
      <c r="X321" s="174">
        <v>0</v>
      </c>
      <c r="Y321" s="174">
        <f>X321*K321</f>
        <v>0</v>
      </c>
      <c r="Z321" s="174">
        <v>0</v>
      </c>
      <c r="AA321" s="175">
        <f>Z321*K321</f>
        <v>0</v>
      </c>
      <c r="AR321" s="21" t="s">
        <v>154</v>
      </c>
      <c r="AT321" s="21" t="s">
        <v>150</v>
      </c>
      <c r="AU321" s="21" t="s">
        <v>155</v>
      </c>
      <c r="AY321" s="21" t="s">
        <v>149</v>
      </c>
      <c r="BE321" s="112">
        <f>IF(U321="základní",N321,0)</f>
        <v>0</v>
      </c>
      <c r="BF321" s="112">
        <f>IF(U321="snížená",N321,0)</f>
        <v>0</v>
      </c>
      <c r="BG321" s="112">
        <f>IF(U321="zákl. přenesená",N321,0)</f>
        <v>0</v>
      </c>
      <c r="BH321" s="112">
        <f>IF(U321="sníž. přenesená",N321,0)</f>
        <v>0</v>
      </c>
      <c r="BI321" s="112">
        <f>IF(U321="nulová",N321,0)</f>
        <v>0</v>
      </c>
      <c r="BJ321" s="21" t="s">
        <v>82</v>
      </c>
      <c r="BK321" s="112">
        <f>ROUND(L321*K321,2)</f>
        <v>0</v>
      </c>
      <c r="BL321" s="21" t="s">
        <v>154</v>
      </c>
      <c r="BM321" s="21" t="s">
        <v>538</v>
      </c>
    </row>
    <row r="322" spans="2:65" s="1" customFormat="1" ht="49.9" customHeight="1">
      <c r="B322" s="37"/>
      <c r="C322" s="38"/>
      <c r="D322" s="160" t="s">
        <v>539</v>
      </c>
      <c r="E322" s="38"/>
      <c r="F322" s="38"/>
      <c r="G322" s="38"/>
      <c r="H322" s="38"/>
      <c r="I322" s="38"/>
      <c r="J322" s="38"/>
      <c r="K322" s="38"/>
      <c r="L322" s="38"/>
      <c r="M322" s="38"/>
      <c r="N322" s="276">
        <f t="shared" ref="N322:N327" si="25">BK322</f>
        <v>0</v>
      </c>
      <c r="O322" s="277"/>
      <c r="P322" s="277"/>
      <c r="Q322" s="277"/>
      <c r="R322" s="39"/>
      <c r="T322" s="145"/>
      <c r="U322" s="38"/>
      <c r="V322" s="38"/>
      <c r="W322" s="38"/>
      <c r="X322" s="38"/>
      <c r="Y322" s="38"/>
      <c r="Z322" s="38"/>
      <c r="AA322" s="80"/>
      <c r="AT322" s="21" t="s">
        <v>75</v>
      </c>
      <c r="AU322" s="21" t="s">
        <v>76</v>
      </c>
      <c r="AY322" s="21" t="s">
        <v>540</v>
      </c>
      <c r="BK322" s="112">
        <f>SUM(BK323:BK327)</f>
        <v>0</v>
      </c>
    </row>
    <row r="323" spans="2:65" s="1" customFormat="1" ht="22.35" customHeight="1">
      <c r="B323" s="37"/>
      <c r="C323" s="203" t="s">
        <v>22</v>
      </c>
      <c r="D323" s="203" t="s">
        <v>150</v>
      </c>
      <c r="E323" s="204" t="s">
        <v>22</v>
      </c>
      <c r="F323" s="260" t="s">
        <v>22</v>
      </c>
      <c r="G323" s="260"/>
      <c r="H323" s="260"/>
      <c r="I323" s="260"/>
      <c r="J323" s="205" t="s">
        <v>22</v>
      </c>
      <c r="K323" s="206"/>
      <c r="L323" s="264"/>
      <c r="M323" s="266"/>
      <c r="N323" s="266">
        <f t="shared" si="25"/>
        <v>0</v>
      </c>
      <c r="O323" s="266"/>
      <c r="P323" s="266"/>
      <c r="Q323" s="266"/>
      <c r="R323" s="39"/>
      <c r="T323" s="173" t="s">
        <v>22</v>
      </c>
      <c r="U323" s="207" t="s">
        <v>41</v>
      </c>
      <c r="V323" s="38"/>
      <c r="W323" s="38"/>
      <c r="X323" s="38"/>
      <c r="Y323" s="38"/>
      <c r="Z323" s="38"/>
      <c r="AA323" s="80"/>
      <c r="AT323" s="21" t="s">
        <v>540</v>
      </c>
      <c r="AU323" s="21" t="s">
        <v>82</v>
      </c>
      <c r="AY323" s="21" t="s">
        <v>540</v>
      </c>
      <c r="BE323" s="112">
        <f>IF(U323="základní",N323,0)</f>
        <v>0</v>
      </c>
      <c r="BF323" s="112">
        <f>IF(U323="snížená",N323,0)</f>
        <v>0</v>
      </c>
      <c r="BG323" s="112">
        <f>IF(U323="zákl. přenesená",N323,0)</f>
        <v>0</v>
      </c>
      <c r="BH323" s="112">
        <f>IF(U323="sníž. přenesená",N323,0)</f>
        <v>0</v>
      </c>
      <c r="BI323" s="112">
        <f>IF(U323="nulová",N323,0)</f>
        <v>0</v>
      </c>
      <c r="BJ323" s="21" t="s">
        <v>82</v>
      </c>
      <c r="BK323" s="112">
        <f>L323*K323</f>
        <v>0</v>
      </c>
    </row>
    <row r="324" spans="2:65" s="1" customFormat="1" ht="22.35" customHeight="1">
      <c r="B324" s="37"/>
      <c r="C324" s="203" t="s">
        <v>22</v>
      </c>
      <c r="D324" s="203" t="s">
        <v>150</v>
      </c>
      <c r="E324" s="204" t="s">
        <v>22</v>
      </c>
      <c r="F324" s="260" t="s">
        <v>22</v>
      </c>
      <c r="G324" s="260"/>
      <c r="H324" s="260"/>
      <c r="I324" s="260"/>
      <c r="J324" s="205" t="s">
        <v>22</v>
      </c>
      <c r="K324" s="206"/>
      <c r="L324" s="264"/>
      <c r="M324" s="266"/>
      <c r="N324" s="266">
        <f t="shared" si="25"/>
        <v>0</v>
      </c>
      <c r="O324" s="266"/>
      <c r="P324" s="266"/>
      <c r="Q324" s="266"/>
      <c r="R324" s="39"/>
      <c r="T324" s="173" t="s">
        <v>22</v>
      </c>
      <c r="U324" s="207" t="s">
        <v>41</v>
      </c>
      <c r="V324" s="38"/>
      <c r="W324" s="38"/>
      <c r="X324" s="38"/>
      <c r="Y324" s="38"/>
      <c r="Z324" s="38"/>
      <c r="AA324" s="80"/>
      <c r="AT324" s="21" t="s">
        <v>540</v>
      </c>
      <c r="AU324" s="21" t="s">
        <v>82</v>
      </c>
      <c r="AY324" s="21" t="s">
        <v>540</v>
      </c>
      <c r="BE324" s="112">
        <f>IF(U324="základní",N324,0)</f>
        <v>0</v>
      </c>
      <c r="BF324" s="112">
        <f>IF(U324="snížená",N324,0)</f>
        <v>0</v>
      </c>
      <c r="BG324" s="112">
        <f>IF(U324="zákl. přenesená",N324,0)</f>
        <v>0</v>
      </c>
      <c r="BH324" s="112">
        <f>IF(U324="sníž. přenesená",N324,0)</f>
        <v>0</v>
      </c>
      <c r="BI324" s="112">
        <f>IF(U324="nulová",N324,0)</f>
        <v>0</v>
      </c>
      <c r="BJ324" s="21" t="s">
        <v>82</v>
      </c>
      <c r="BK324" s="112">
        <f>L324*K324</f>
        <v>0</v>
      </c>
    </row>
    <row r="325" spans="2:65" s="1" customFormat="1" ht="22.35" customHeight="1">
      <c r="B325" s="37"/>
      <c r="C325" s="203" t="s">
        <v>22</v>
      </c>
      <c r="D325" s="203" t="s">
        <v>150</v>
      </c>
      <c r="E325" s="204" t="s">
        <v>22</v>
      </c>
      <c r="F325" s="260" t="s">
        <v>22</v>
      </c>
      <c r="G325" s="260"/>
      <c r="H325" s="260"/>
      <c r="I325" s="260"/>
      <c r="J325" s="205" t="s">
        <v>22</v>
      </c>
      <c r="K325" s="206"/>
      <c r="L325" s="264"/>
      <c r="M325" s="266"/>
      <c r="N325" s="266">
        <f t="shared" si="25"/>
        <v>0</v>
      </c>
      <c r="O325" s="266"/>
      <c r="P325" s="266"/>
      <c r="Q325" s="266"/>
      <c r="R325" s="39"/>
      <c r="T325" s="173" t="s">
        <v>22</v>
      </c>
      <c r="U325" s="207" t="s">
        <v>41</v>
      </c>
      <c r="V325" s="38"/>
      <c r="W325" s="38"/>
      <c r="X325" s="38"/>
      <c r="Y325" s="38"/>
      <c r="Z325" s="38"/>
      <c r="AA325" s="80"/>
      <c r="AT325" s="21" t="s">
        <v>540</v>
      </c>
      <c r="AU325" s="21" t="s">
        <v>82</v>
      </c>
      <c r="AY325" s="21" t="s">
        <v>540</v>
      </c>
      <c r="BE325" s="112">
        <f>IF(U325="základní",N325,0)</f>
        <v>0</v>
      </c>
      <c r="BF325" s="112">
        <f>IF(U325="snížená",N325,0)</f>
        <v>0</v>
      </c>
      <c r="BG325" s="112">
        <f>IF(U325="zákl. přenesená",N325,0)</f>
        <v>0</v>
      </c>
      <c r="BH325" s="112">
        <f>IF(U325="sníž. přenesená",N325,0)</f>
        <v>0</v>
      </c>
      <c r="BI325" s="112">
        <f>IF(U325="nulová",N325,0)</f>
        <v>0</v>
      </c>
      <c r="BJ325" s="21" t="s">
        <v>82</v>
      </c>
      <c r="BK325" s="112">
        <f>L325*K325</f>
        <v>0</v>
      </c>
    </row>
    <row r="326" spans="2:65" s="1" customFormat="1" ht="22.35" customHeight="1">
      <c r="B326" s="37"/>
      <c r="C326" s="203" t="s">
        <v>22</v>
      </c>
      <c r="D326" s="203" t="s">
        <v>150</v>
      </c>
      <c r="E326" s="204" t="s">
        <v>22</v>
      </c>
      <c r="F326" s="260" t="s">
        <v>22</v>
      </c>
      <c r="G326" s="260"/>
      <c r="H326" s="260"/>
      <c r="I326" s="260"/>
      <c r="J326" s="205" t="s">
        <v>22</v>
      </c>
      <c r="K326" s="206"/>
      <c r="L326" s="264"/>
      <c r="M326" s="266"/>
      <c r="N326" s="266">
        <f t="shared" si="25"/>
        <v>0</v>
      </c>
      <c r="O326" s="266"/>
      <c r="P326" s="266"/>
      <c r="Q326" s="266"/>
      <c r="R326" s="39"/>
      <c r="T326" s="173" t="s">
        <v>22</v>
      </c>
      <c r="U326" s="207" t="s">
        <v>41</v>
      </c>
      <c r="V326" s="38"/>
      <c r="W326" s="38"/>
      <c r="X326" s="38"/>
      <c r="Y326" s="38"/>
      <c r="Z326" s="38"/>
      <c r="AA326" s="80"/>
      <c r="AT326" s="21" t="s">
        <v>540</v>
      </c>
      <c r="AU326" s="21" t="s">
        <v>82</v>
      </c>
      <c r="AY326" s="21" t="s">
        <v>540</v>
      </c>
      <c r="BE326" s="112">
        <f>IF(U326="základní",N326,0)</f>
        <v>0</v>
      </c>
      <c r="BF326" s="112">
        <f>IF(U326="snížená",N326,0)</f>
        <v>0</v>
      </c>
      <c r="BG326" s="112">
        <f>IF(U326="zákl. přenesená",N326,0)</f>
        <v>0</v>
      </c>
      <c r="BH326" s="112">
        <f>IF(U326="sníž. přenesená",N326,0)</f>
        <v>0</v>
      </c>
      <c r="BI326" s="112">
        <f>IF(U326="nulová",N326,0)</f>
        <v>0</v>
      </c>
      <c r="BJ326" s="21" t="s">
        <v>82</v>
      </c>
      <c r="BK326" s="112">
        <f>L326*K326</f>
        <v>0</v>
      </c>
    </row>
    <row r="327" spans="2:65" s="1" customFormat="1" ht="22.35" customHeight="1">
      <c r="B327" s="37"/>
      <c r="C327" s="203" t="s">
        <v>22</v>
      </c>
      <c r="D327" s="203" t="s">
        <v>150</v>
      </c>
      <c r="E327" s="204" t="s">
        <v>22</v>
      </c>
      <c r="F327" s="260" t="s">
        <v>22</v>
      </c>
      <c r="G327" s="260"/>
      <c r="H327" s="260"/>
      <c r="I327" s="260"/>
      <c r="J327" s="205" t="s">
        <v>22</v>
      </c>
      <c r="K327" s="206"/>
      <c r="L327" s="264"/>
      <c r="M327" s="266"/>
      <c r="N327" s="266">
        <f t="shared" si="25"/>
        <v>0</v>
      </c>
      <c r="O327" s="266"/>
      <c r="P327" s="266"/>
      <c r="Q327" s="266"/>
      <c r="R327" s="39"/>
      <c r="T327" s="173" t="s">
        <v>22</v>
      </c>
      <c r="U327" s="207" t="s">
        <v>41</v>
      </c>
      <c r="V327" s="58"/>
      <c r="W327" s="58"/>
      <c r="X327" s="58"/>
      <c r="Y327" s="58"/>
      <c r="Z327" s="58"/>
      <c r="AA327" s="60"/>
      <c r="AT327" s="21" t="s">
        <v>540</v>
      </c>
      <c r="AU327" s="21" t="s">
        <v>82</v>
      </c>
      <c r="AY327" s="21" t="s">
        <v>540</v>
      </c>
      <c r="BE327" s="112">
        <f>IF(U327="základní",N327,0)</f>
        <v>0</v>
      </c>
      <c r="BF327" s="112">
        <f>IF(U327="snížená",N327,0)</f>
        <v>0</v>
      </c>
      <c r="BG327" s="112">
        <f>IF(U327="zákl. přenesená",N327,0)</f>
        <v>0</v>
      </c>
      <c r="BH327" s="112">
        <f>IF(U327="sníž. přenesená",N327,0)</f>
        <v>0</v>
      </c>
      <c r="BI327" s="112">
        <f>IF(U327="nulová",N327,0)</f>
        <v>0</v>
      </c>
      <c r="BJ327" s="21" t="s">
        <v>82</v>
      </c>
      <c r="BK327" s="112">
        <f>L327*K327</f>
        <v>0</v>
      </c>
    </row>
    <row r="328" spans="2:65" s="1" customFormat="1" ht="6.95" customHeight="1">
      <c r="B328" s="61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3"/>
    </row>
  </sheetData>
  <sheetProtection algorithmName="SHA-512" hashValue="x25OvKrBR7qPIVSJOyCpAia8ghAnr/rvHG7Wg9RiJMvK8gAILrxwquO9/OH6BYRdshfN2ISfRTy55UQcvQMB+A==" saltValue="lrL4l6+AHRdalTdf1XPjEtN7flKcD+2z8J3tUM4acu7BmotrCTT3Wi6F1lI/h9tvTyGb4d/Bg2r+jZYTEj3jVg==" spinCount="10" sheet="1" objects="1" scenarios="1" formatColumns="0" formatRows="0"/>
  <mergeCells count="453">
    <mergeCell ref="L242:M242"/>
    <mergeCell ref="N242:Q242"/>
    <mergeCell ref="F242:I242"/>
    <mergeCell ref="F245:I245"/>
    <mergeCell ref="F243:I243"/>
    <mergeCell ref="F244:I244"/>
    <mergeCell ref="L245:M245"/>
    <mergeCell ref="N245:Q245"/>
    <mergeCell ref="F246:I246"/>
    <mergeCell ref="L246:M246"/>
    <mergeCell ref="N246:Q246"/>
    <mergeCell ref="F237:I237"/>
    <mergeCell ref="F235:I235"/>
    <mergeCell ref="F236:I236"/>
    <mergeCell ref="F238:I238"/>
    <mergeCell ref="F239:I239"/>
    <mergeCell ref="L239:M239"/>
    <mergeCell ref="N239:Q239"/>
    <mergeCell ref="F240:I240"/>
    <mergeCell ref="F241:I241"/>
    <mergeCell ref="F228:I228"/>
    <mergeCell ref="F229:I229"/>
    <mergeCell ref="F230:I230"/>
    <mergeCell ref="F231:I231"/>
    <mergeCell ref="L231:M231"/>
    <mergeCell ref="N231:Q231"/>
    <mergeCell ref="F232:I232"/>
    <mergeCell ref="F233:I233"/>
    <mergeCell ref="F234:I234"/>
    <mergeCell ref="F221:I221"/>
    <mergeCell ref="F222:I222"/>
    <mergeCell ref="L223:M223"/>
    <mergeCell ref="N223:Q223"/>
    <mergeCell ref="F223:I223"/>
    <mergeCell ref="F226:I226"/>
    <mergeCell ref="F224:I224"/>
    <mergeCell ref="F225:I225"/>
    <mergeCell ref="F227:I227"/>
    <mergeCell ref="N215:Q215"/>
    <mergeCell ref="F216:I216"/>
    <mergeCell ref="F220:I220"/>
    <mergeCell ref="L216:M216"/>
    <mergeCell ref="N216:Q216"/>
    <mergeCell ref="F217:I217"/>
    <mergeCell ref="F218:I218"/>
    <mergeCell ref="F219:I219"/>
    <mergeCell ref="L220:M220"/>
    <mergeCell ref="N220:Q220"/>
    <mergeCell ref="F208:I208"/>
    <mergeCell ref="F209:I209"/>
    <mergeCell ref="F210:I210"/>
    <mergeCell ref="L210:M210"/>
    <mergeCell ref="N210:Q210"/>
    <mergeCell ref="F211:I211"/>
    <mergeCell ref="F214:I214"/>
    <mergeCell ref="F212:I212"/>
    <mergeCell ref="F213:I213"/>
    <mergeCell ref="L213:M213"/>
    <mergeCell ref="N213:Q213"/>
    <mergeCell ref="L214:M214"/>
    <mergeCell ref="N214:Q214"/>
    <mergeCell ref="F199:I199"/>
    <mergeCell ref="F200:I200"/>
    <mergeCell ref="F201:I201"/>
    <mergeCell ref="L201:M201"/>
    <mergeCell ref="N201:Q201"/>
    <mergeCell ref="F202:I202"/>
    <mergeCell ref="F203:I203"/>
    <mergeCell ref="F204:I204"/>
    <mergeCell ref="F207:I207"/>
    <mergeCell ref="F205:I205"/>
    <mergeCell ref="F206:I206"/>
    <mergeCell ref="L207:M207"/>
    <mergeCell ref="N207:Q207"/>
    <mergeCell ref="F193:I193"/>
    <mergeCell ref="F194:I194"/>
    <mergeCell ref="L195:M195"/>
    <mergeCell ref="N195:Q195"/>
    <mergeCell ref="F195:I195"/>
    <mergeCell ref="F198:I198"/>
    <mergeCell ref="F196:I196"/>
    <mergeCell ref="F197:I197"/>
    <mergeCell ref="L198:M198"/>
    <mergeCell ref="N198:Q198"/>
    <mergeCell ref="F186:I186"/>
    <mergeCell ref="F187:I187"/>
    <mergeCell ref="F188:I188"/>
    <mergeCell ref="F191:I191"/>
    <mergeCell ref="F189:I189"/>
    <mergeCell ref="L189:M189"/>
    <mergeCell ref="N189:Q189"/>
    <mergeCell ref="F190:I190"/>
    <mergeCell ref="F192:I192"/>
    <mergeCell ref="N179:Q179"/>
    <mergeCell ref="N180:Q180"/>
    <mergeCell ref="F181:I181"/>
    <mergeCell ref="F185:I185"/>
    <mergeCell ref="L181:M181"/>
    <mergeCell ref="N181:Q181"/>
    <mergeCell ref="F182:I182"/>
    <mergeCell ref="L182:M182"/>
    <mergeCell ref="N182:Q182"/>
    <mergeCell ref="F183:I183"/>
    <mergeCell ref="F184:I184"/>
    <mergeCell ref="F173:I173"/>
    <mergeCell ref="F174:I174"/>
    <mergeCell ref="L174:M174"/>
    <mergeCell ref="N174:Q174"/>
    <mergeCell ref="F175:I175"/>
    <mergeCell ref="F178:I178"/>
    <mergeCell ref="F176:I176"/>
    <mergeCell ref="L176:M176"/>
    <mergeCell ref="N176:Q176"/>
    <mergeCell ref="F177:I177"/>
    <mergeCell ref="L178:M178"/>
    <mergeCell ref="N178:Q178"/>
    <mergeCell ref="L172:M172"/>
    <mergeCell ref="F148:I148"/>
    <mergeCell ref="F149:I149"/>
    <mergeCell ref="L149:M149"/>
    <mergeCell ref="L151:M151"/>
    <mergeCell ref="N151:Q151"/>
    <mergeCell ref="N153:Q153"/>
    <mergeCell ref="N154:Q154"/>
    <mergeCell ref="N156:Q156"/>
    <mergeCell ref="N157:Q157"/>
    <mergeCell ref="N160:Q160"/>
    <mergeCell ref="N163:Q163"/>
    <mergeCell ref="N165:Q165"/>
    <mergeCell ref="F169:I169"/>
    <mergeCell ref="F170:I170"/>
    <mergeCell ref="F171:I171"/>
    <mergeCell ref="F172:I172"/>
    <mergeCell ref="N172:Q172"/>
    <mergeCell ref="F167:I167"/>
    <mergeCell ref="N167:Q167"/>
    <mergeCell ref="N169:Q169"/>
    <mergeCell ref="N168:Q168"/>
    <mergeCell ref="L163:M163"/>
    <mergeCell ref="L153:M153"/>
    <mergeCell ref="L154:M154"/>
    <mergeCell ref="L156:M156"/>
    <mergeCell ref="L157:M157"/>
    <mergeCell ref="L160:M160"/>
    <mergeCell ref="L165:M165"/>
    <mergeCell ref="L167:M167"/>
    <mergeCell ref="L169:M169"/>
    <mergeCell ref="F157:I157"/>
    <mergeCell ref="F158:I158"/>
    <mergeCell ref="F159:I159"/>
    <mergeCell ref="F160:I160"/>
    <mergeCell ref="F161:I161"/>
    <mergeCell ref="F162:I162"/>
    <mergeCell ref="F163:I163"/>
    <mergeCell ref="F164:I164"/>
    <mergeCell ref="F166:I166"/>
    <mergeCell ref="F165:I165"/>
    <mergeCell ref="F147:I147"/>
    <mergeCell ref="L147:M147"/>
    <mergeCell ref="N147:Q147"/>
    <mergeCell ref="N149:Q149"/>
    <mergeCell ref="N145:Q145"/>
    <mergeCell ref="F150:I150"/>
    <mergeCell ref="F156:I156"/>
    <mergeCell ref="F153:I153"/>
    <mergeCell ref="F151:I151"/>
    <mergeCell ref="F152:I152"/>
    <mergeCell ref="F154:I154"/>
    <mergeCell ref="F155:I155"/>
    <mergeCell ref="L142:M142"/>
    <mergeCell ref="N142:Q142"/>
    <mergeCell ref="L143:M143"/>
    <mergeCell ref="N143:Q143"/>
    <mergeCell ref="F141:I141"/>
    <mergeCell ref="F142:I142"/>
    <mergeCell ref="F143:I143"/>
    <mergeCell ref="F144:I144"/>
    <mergeCell ref="F146:I146"/>
    <mergeCell ref="L146:M146"/>
    <mergeCell ref="N146:Q14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L141:M141"/>
    <mergeCell ref="N141:Q141"/>
    <mergeCell ref="N130:Q130"/>
    <mergeCell ref="N131:Q131"/>
    <mergeCell ref="N132:Q132"/>
    <mergeCell ref="N133:Q133"/>
    <mergeCell ref="F134:I134"/>
    <mergeCell ref="F135:I135"/>
    <mergeCell ref="L134:M134"/>
    <mergeCell ref="N134:Q134"/>
    <mergeCell ref="F136:I136"/>
    <mergeCell ref="N111:Q111"/>
    <mergeCell ref="L113:Q113"/>
    <mergeCell ref="C119:Q119"/>
    <mergeCell ref="F121:P121"/>
    <mergeCell ref="F122:P122"/>
    <mergeCell ref="M124:P124"/>
    <mergeCell ref="M126:Q126"/>
    <mergeCell ref="M127:Q127"/>
    <mergeCell ref="F129:I129"/>
    <mergeCell ref="L129:M129"/>
    <mergeCell ref="N129:Q129"/>
    <mergeCell ref="D108:H108"/>
    <mergeCell ref="D106:H106"/>
    <mergeCell ref="D107:H107"/>
    <mergeCell ref="D109:H109"/>
    <mergeCell ref="D110:H110"/>
    <mergeCell ref="N93:Q93"/>
    <mergeCell ref="N96:Q96"/>
    <mergeCell ref="N94:Q94"/>
    <mergeCell ref="N95:Q95"/>
    <mergeCell ref="N97:Q97"/>
    <mergeCell ref="N98:Q98"/>
    <mergeCell ref="N99:Q99"/>
    <mergeCell ref="N100:Q100"/>
    <mergeCell ref="N101:Q101"/>
    <mergeCell ref="N102:Q102"/>
    <mergeCell ref="N103:Q103"/>
    <mergeCell ref="N105:Q105"/>
    <mergeCell ref="N106:Q106"/>
    <mergeCell ref="N107:Q107"/>
    <mergeCell ref="N108:Q108"/>
    <mergeCell ref="N109:Q109"/>
    <mergeCell ref="N110:Q110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O15:P15"/>
    <mergeCell ref="O17:P17"/>
    <mergeCell ref="O18:P18"/>
    <mergeCell ref="O20:P20"/>
    <mergeCell ref="O21:P21"/>
    <mergeCell ref="C76:Q76"/>
    <mergeCell ref="F79:P79"/>
    <mergeCell ref="F78:P78"/>
    <mergeCell ref="M81:P81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N321:Q321"/>
    <mergeCell ref="N323:Q323"/>
    <mergeCell ref="N324:Q324"/>
    <mergeCell ref="N325:Q325"/>
    <mergeCell ref="N315:Q315"/>
    <mergeCell ref="N317:Q317"/>
    <mergeCell ref="N322:Q322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E15:L15"/>
    <mergeCell ref="N290:Q290"/>
    <mergeCell ref="N300:Q300"/>
    <mergeCell ref="N304:Q304"/>
    <mergeCell ref="N308:Q308"/>
    <mergeCell ref="N312:Q312"/>
    <mergeCell ref="N316:Q316"/>
    <mergeCell ref="N318:Q318"/>
    <mergeCell ref="N319:Q319"/>
    <mergeCell ref="N320:Q320"/>
    <mergeCell ref="F309:I309"/>
    <mergeCell ref="F310:I310"/>
    <mergeCell ref="F311:I311"/>
    <mergeCell ref="F312:I312"/>
    <mergeCell ref="L285:M285"/>
    <mergeCell ref="L286:M286"/>
    <mergeCell ref="L287:M287"/>
    <mergeCell ref="L288:M288"/>
    <mergeCell ref="L289:M289"/>
    <mergeCell ref="L291:M291"/>
    <mergeCell ref="L292:M292"/>
    <mergeCell ref="L295:M295"/>
    <mergeCell ref="L298:M298"/>
    <mergeCell ref="L299:M299"/>
    <mergeCell ref="L300:M300"/>
    <mergeCell ref="L304:M304"/>
    <mergeCell ref="L308:M308"/>
    <mergeCell ref="L312:M312"/>
    <mergeCell ref="F300:I300"/>
    <mergeCell ref="F301:I301"/>
    <mergeCell ref="F302:I302"/>
    <mergeCell ref="F303:I303"/>
    <mergeCell ref="F304:I304"/>
    <mergeCell ref="F305:I305"/>
    <mergeCell ref="F306:I306"/>
    <mergeCell ref="F307:I307"/>
    <mergeCell ref="F308:I308"/>
    <mergeCell ref="F292:I292"/>
    <mergeCell ref="F293:I293"/>
    <mergeCell ref="F294:I294"/>
    <mergeCell ref="F295:I295"/>
    <mergeCell ref="F296:I296"/>
    <mergeCell ref="F297:I297"/>
    <mergeCell ref="N299:Q299"/>
    <mergeCell ref="N298:Q298"/>
    <mergeCell ref="F298:I298"/>
    <mergeCell ref="F299:I299"/>
    <mergeCell ref="N292:Q292"/>
    <mergeCell ref="N295:Q295"/>
    <mergeCell ref="F282:I282"/>
    <mergeCell ref="F283:I283"/>
    <mergeCell ref="F284:I284"/>
    <mergeCell ref="F285:I285"/>
    <mergeCell ref="F286:I286"/>
    <mergeCell ref="F287:I287"/>
    <mergeCell ref="F288:I288"/>
    <mergeCell ref="F289:I289"/>
    <mergeCell ref="F291:I291"/>
    <mergeCell ref="F281:I281"/>
    <mergeCell ref="L266:M266"/>
    <mergeCell ref="L275:M275"/>
    <mergeCell ref="L267:M267"/>
    <mergeCell ref="L269:M269"/>
    <mergeCell ref="L271:M271"/>
    <mergeCell ref="L273:M273"/>
    <mergeCell ref="L274:M274"/>
    <mergeCell ref="L276:M276"/>
    <mergeCell ref="L277:M277"/>
    <mergeCell ref="L278:M278"/>
    <mergeCell ref="L280:M280"/>
    <mergeCell ref="L281:M281"/>
    <mergeCell ref="F269:I269"/>
    <mergeCell ref="F272:I272"/>
    <mergeCell ref="F273:I273"/>
    <mergeCell ref="F274:I274"/>
    <mergeCell ref="F275:I275"/>
    <mergeCell ref="F276:I276"/>
    <mergeCell ref="F277:I277"/>
    <mergeCell ref="F278:I278"/>
    <mergeCell ref="F280:I280"/>
    <mergeCell ref="L326:M326"/>
    <mergeCell ref="L327:M327"/>
    <mergeCell ref="N327:Q327"/>
    <mergeCell ref="N326:Q326"/>
    <mergeCell ref="F263:I263"/>
    <mergeCell ref="L263:M263"/>
    <mergeCell ref="N263:Q263"/>
    <mergeCell ref="F264:I264"/>
    <mergeCell ref="N266:Q266"/>
    <mergeCell ref="N267:Q267"/>
    <mergeCell ref="N269:Q269"/>
    <mergeCell ref="N271:Q271"/>
    <mergeCell ref="N273:Q273"/>
    <mergeCell ref="N274:Q274"/>
    <mergeCell ref="N275:Q275"/>
    <mergeCell ref="N276:Q276"/>
    <mergeCell ref="N277:Q277"/>
    <mergeCell ref="N278:Q278"/>
    <mergeCell ref="N270:Q270"/>
    <mergeCell ref="F265:I265"/>
    <mergeCell ref="F271:I271"/>
    <mergeCell ref="F267:I267"/>
    <mergeCell ref="F266:I266"/>
    <mergeCell ref="F268:I268"/>
    <mergeCell ref="N262:Q262"/>
    <mergeCell ref="L319:M319"/>
    <mergeCell ref="L316:M316"/>
    <mergeCell ref="L318:M318"/>
    <mergeCell ref="L320:M320"/>
    <mergeCell ref="L321:M321"/>
    <mergeCell ref="L323:M323"/>
    <mergeCell ref="L324:M324"/>
    <mergeCell ref="L325:M325"/>
    <mergeCell ref="L282:M282"/>
    <mergeCell ref="L283:M283"/>
    <mergeCell ref="L284:M284"/>
    <mergeCell ref="N279:Q279"/>
    <mergeCell ref="N280:Q280"/>
    <mergeCell ref="N282:Q282"/>
    <mergeCell ref="N281:Q281"/>
    <mergeCell ref="N283:Q283"/>
    <mergeCell ref="N284:Q284"/>
    <mergeCell ref="N285:Q285"/>
    <mergeCell ref="N286:Q286"/>
    <mergeCell ref="N287:Q287"/>
    <mergeCell ref="N288:Q288"/>
    <mergeCell ref="N289:Q289"/>
    <mergeCell ref="N291:Q291"/>
    <mergeCell ref="L257:M257"/>
    <mergeCell ref="N257:Q257"/>
    <mergeCell ref="F258:I258"/>
    <mergeCell ref="F261:I261"/>
    <mergeCell ref="F259:I259"/>
    <mergeCell ref="L259:M259"/>
    <mergeCell ref="N259:Q259"/>
    <mergeCell ref="F260:I260"/>
    <mergeCell ref="L261:M261"/>
    <mergeCell ref="N261:Q261"/>
    <mergeCell ref="F325:I325"/>
    <mergeCell ref="F326:I326"/>
    <mergeCell ref="F327:I327"/>
    <mergeCell ref="F247:I247"/>
    <mergeCell ref="F250:I250"/>
    <mergeCell ref="F248:I248"/>
    <mergeCell ref="L248:M248"/>
    <mergeCell ref="N248:Q248"/>
    <mergeCell ref="F249:I249"/>
    <mergeCell ref="L250:M250"/>
    <mergeCell ref="N250:Q250"/>
    <mergeCell ref="F251:I251"/>
    <mergeCell ref="L252:M252"/>
    <mergeCell ref="N252:Q252"/>
    <mergeCell ref="L253:M253"/>
    <mergeCell ref="N253:Q253"/>
    <mergeCell ref="F252:I252"/>
    <mergeCell ref="F255:I255"/>
    <mergeCell ref="F253:I253"/>
    <mergeCell ref="F254:I254"/>
    <mergeCell ref="L255:M255"/>
    <mergeCell ref="N255:Q255"/>
    <mergeCell ref="F256:I256"/>
    <mergeCell ref="F257:I257"/>
    <mergeCell ref="F314:I314"/>
    <mergeCell ref="F313:I313"/>
    <mergeCell ref="F316:I316"/>
    <mergeCell ref="F318:I318"/>
    <mergeCell ref="F319:I319"/>
    <mergeCell ref="F320:I320"/>
    <mergeCell ref="F321:I321"/>
    <mergeCell ref="F323:I323"/>
    <mergeCell ref="F324:I324"/>
  </mergeCells>
  <dataValidations count="2">
    <dataValidation type="list" allowBlank="1" showInputMessage="1" showErrorMessage="1" error="Povoleny jsou hodnoty K, M." sqref="D323:D328">
      <formula1>"K, M"</formula1>
    </dataValidation>
    <dataValidation type="list" allowBlank="1" showInputMessage="1" showErrorMessage="1" error="Povoleny jsou hodnoty základní, snížená, zákl. přenesená, sníž. přenesená, nulová." sqref="U323:U328">
      <formula1>"základní, snížená, zákl. přenesená, sníž. přenesená, nulová"</formula1>
    </dataValidation>
  </dataValidations>
  <hyperlinks>
    <hyperlink ref="F1:G1" location="C2" display="1) Krycí list rozpočtu"/>
    <hyperlink ref="H1:K1" location="C86" display="2) Rekapitulace rozpočtu"/>
    <hyperlink ref="L1" location="C129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3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4"/>
      <c r="C1" s="14"/>
      <c r="D1" s="15" t="s">
        <v>1</v>
      </c>
      <c r="E1" s="14"/>
      <c r="F1" s="16" t="s">
        <v>97</v>
      </c>
      <c r="G1" s="16"/>
      <c r="H1" s="283" t="s">
        <v>98</v>
      </c>
      <c r="I1" s="283"/>
      <c r="J1" s="283"/>
      <c r="K1" s="283"/>
      <c r="L1" s="16" t="s">
        <v>99</v>
      </c>
      <c r="M1" s="14"/>
      <c r="N1" s="14"/>
      <c r="O1" s="15" t="s">
        <v>100</v>
      </c>
      <c r="P1" s="14"/>
      <c r="Q1" s="14"/>
      <c r="R1" s="14"/>
      <c r="S1" s="16" t="s">
        <v>101</v>
      </c>
      <c r="T1" s="16"/>
      <c r="U1" s="121"/>
      <c r="V1" s="121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24" t="s">
        <v>8</v>
      </c>
      <c r="T2" s="225"/>
      <c r="U2" s="225"/>
      <c r="V2" s="225"/>
      <c r="W2" s="225"/>
      <c r="X2" s="225"/>
      <c r="Y2" s="225"/>
      <c r="Z2" s="225"/>
      <c r="AA2" s="225"/>
      <c r="AB2" s="225"/>
      <c r="AC2" s="225"/>
      <c r="AT2" s="21" t="s">
        <v>87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85</v>
      </c>
    </row>
    <row r="4" spans="1:66" ht="36.950000000000003" customHeight="1">
      <c r="B4" s="25"/>
      <c r="C4" s="222" t="s">
        <v>102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6"/>
      <c r="T4" s="20" t="s">
        <v>13</v>
      </c>
      <c r="AT4" s="21" t="s">
        <v>6</v>
      </c>
    </row>
    <row r="5" spans="1:66" ht="6.95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19</v>
      </c>
      <c r="E6" s="28"/>
      <c r="F6" s="284" t="str">
        <f>'Rekapitulace stavby'!K6</f>
        <v>Tovéř-Za Humny - stavební úprava komunikace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"/>
      <c r="R6" s="26"/>
    </row>
    <row r="7" spans="1:66" s="1" customFormat="1" ht="32.85" customHeight="1">
      <c r="B7" s="37"/>
      <c r="C7" s="38"/>
      <c r="D7" s="31" t="s">
        <v>103</v>
      </c>
      <c r="E7" s="38"/>
      <c r="F7" s="234" t="s">
        <v>541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38"/>
      <c r="R7" s="39"/>
    </row>
    <row r="8" spans="1:66" s="1" customFormat="1" ht="14.45" customHeight="1">
      <c r="B8" s="37"/>
      <c r="C8" s="38"/>
      <c r="D8" s="32" t="s">
        <v>21</v>
      </c>
      <c r="E8" s="38"/>
      <c r="F8" s="30" t="s">
        <v>22</v>
      </c>
      <c r="G8" s="38"/>
      <c r="H8" s="38"/>
      <c r="I8" s="38"/>
      <c r="J8" s="38"/>
      <c r="K8" s="38"/>
      <c r="L8" s="38"/>
      <c r="M8" s="32" t="s">
        <v>23</v>
      </c>
      <c r="N8" s="38"/>
      <c r="O8" s="30" t="s">
        <v>22</v>
      </c>
      <c r="P8" s="38"/>
      <c r="Q8" s="38"/>
      <c r="R8" s="39"/>
    </row>
    <row r="9" spans="1:66" s="1" customFormat="1" ht="14.45" customHeight="1">
      <c r="B9" s="37"/>
      <c r="C9" s="38"/>
      <c r="D9" s="32" t="s">
        <v>24</v>
      </c>
      <c r="E9" s="38"/>
      <c r="F9" s="30" t="s">
        <v>25</v>
      </c>
      <c r="G9" s="38"/>
      <c r="H9" s="38"/>
      <c r="I9" s="38"/>
      <c r="J9" s="38"/>
      <c r="K9" s="38"/>
      <c r="L9" s="38"/>
      <c r="M9" s="32" t="s">
        <v>26</v>
      </c>
      <c r="N9" s="38"/>
      <c r="O9" s="286" t="str">
        <f>'Rekapitulace stavby'!AN8</f>
        <v>10. 9. 2018</v>
      </c>
      <c r="P9" s="287"/>
      <c r="Q9" s="38"/>
      <c r="R9" s="39"/>
    </row>
    <row r="10" spans="1:66" s="1" customFormat="1" ht="10.9" customHeight="1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66" s="1" customFormat="1" ht="14.45" customHeight="1">
      <c r="B11" s="37"/>
      <c r="C11" s="38"/>
      <c r="D11" s="32" t="s">
        <v>28</v>
      </c>
      <c r="E11" s="38"/>
      <c r="F11" s="38"/>
      <c r="G11" s="38"/>
      <c r="H11" s="38"/>
      <c r="I11" s="38"/>
      <c r="J11" s="38"/>
      <c r="K11" s="38"/>
      <c r="L11" s="38"/>
      <c r="M11" s="32" t="s">
        <v>29</v>
      </c>
      <c r="N11" s="38"/>
      <c r="O11" s="226" t="str">
        <f>IF('Rekapitulace stavby'!AN10="","",'Rekapitulace stavby'!AN10)</f>
        <v/>
      </c>
      <c r="P11" s="226"/>
      <c r="Q11" s="38"/>
      <c r="R11" s="39"/>
    </row>
    <row r="12" spans="1:66" s="1" customFormat="1" ht="18" customHeight="1">
      <c r="B12" s="37"/>
      <c r="C12" s="38"/>
      <c r="D12" s="38"/>
      <c r="E12" s="30" t="str">
        <f>IF('Rekapitulace stavby'!E11="","",'Rekapitulace stavby'!E11)</f>
        <v xml:space="preserve"> </v>
      </c>
      <c r="F12" s="38"/>
      <c r="G12" s="38"/>
      <c r="H12" s="38"/>
      <c r="I12" s="38"/>
      <c r="J12" s="38"/>
      <c r="K12" s="38"/>
      <c r="L12" s="38"/>
      <c r="M12" s="32" t="s">
        <v>30</v>
      </c>
      <c r="N12" s="38"/>
      <c r="O12" s="226" t="str">
        <f>IF('Rekapitulace stavby'!AN11="","",'Rekapitulace stavby'!AN11)</f>
        <v/>
      </c>
      <c r="P12" s="226"/>
      <c r="Q12" s="38"/>
      <c r="R12" s="39"/>
    </row>
    <row r="13" spans="1:66" s="1" customFormat="1" ht="6.95" customHeight="1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66" s="1" customFormat="1" ht="14.45" customHeight="1">
      <c r="B14" s="37"/>
      <c r="C14" s="38"/>
      <c r="D14" s="32" t="s">
        <v>31</v>
      </c>
      <c r="E14" s="38"/>
      <c r="F14" s="38"/>
      <c r="G14" s="38"/>
      <c r="H14" s="38"/>
      <c r="I14" s="38"/>
      <c r="J14" s="38"/>
      <c r="K14" s="38"/>
      <c r="L14" s="38"/>
      <c r="M14" s="32" t="s">
        <v>29</v>
      </c>
      <c r="N14" s="38"/>
      <c r="O14" s="288" t="str">
        <f>IF('Rekapitulace stavby'!AN13="","",'Rekapitulace stavby'!AN13)</f>
        <v>Vyplň údaj</v>
      </c>
      <c r="P14" s="226"/>
      <c r="Q14" s="38"/>
      <c r="R14" s="39"/>
    </row>
    <row r="15" spans="1:66" s="1" customFormat="1" ht="18" customHeight="1">
      <c r="B15" s="37"/>
      <c r="C15" s="38"/>
      <c r="D15" s="38"/>
      <c r="E15" s="288" t="str">
        <f>IF('Rekapitulace stavby'!E14="","",'Rekapitulace stavby'!E14)</f>
        <v>Vyplň údaj</v>
      </c>
      <c r="F15" s="289"/>
      <c r="G15" s="289"/>
      <c r="H15" s="289"/>
      <c r="I15" s="289"/>
      <c r="J15" s="289"/>
      <c r="K15" s="289"/>
      <c r="L15" s="289"/>
      <c r="M15" s="32" t="s">
        <v>30</v>
      </c>
      <c r="N15" s="38"/>
      <c r="O15" s="288" t="str">
        <f>IF('Rekapitulace stavby'!AN14="","",'Rekapitulace stavby'!AN14)</f>
        <v>Vyplň údaj</v>
      </c>
      <c r="P15" s="226"/>
      <c r="Q15" s="38"/>
      <c r="R15" s="39"/>
    </row>
    <row r="16" spans="1:66" s="1" customFormat="1" ht="6.95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2:18" s="1" customFormat="1" ht="14.45" customHeight="1">
      <c r="B17" s="37"/>
      <c r="C17" s="38"/>
      <c r="D17" s="32" t="s">
        <v>33</v>
      </c>
      <c r="E17" s="38"/>
      <c r="F17" s="38"/>
      <c r="G17" s="38"/>
      <c r="H17" s="38"/>
      <c r="I17" s="38"/>
      <c r="J17" s="38"/>
      <c r="K17" s="38"/>
      <c r="L17" s="38"/>
      <c r="M17" s="32" t="s">
        <v>29</v>
      </c>
      <c r="N17" s="38"/>
      <c r="O17" s="226" t="str">
        <f>IF('Rekapitulace stavby'!AN16="","",'Rekapitulace stavby'!AN16)</f>
        <v/>
      </c>
      <c r="P17" s="226"/>
      <c r="Q17" s="38"/>
      <c r="R17" s="39"/>
    </row>
    <row r="18" spans="2:18" s="1" customFormat="1" ht="18" customHeight="1">
      <c r="B18" s="37"/>
      <c r="C18" s="38"/>
      <c r="D18" s="38"/>
      <c r="E18" s="30" t="str">
        <f>IF('Rekapitulace stavby'!E17="","",'Rekapitulace stavby'!E17)</f>
        <v xml:space="preserve"> </v>
      </c>
      <c r="F18" s="38"/>
      <c r="G18" s="38"/>
      <c r="H18" s="38"/>
      <c r="I18" s="38"/>
      <c r="J18" s="38"/>
      <c r="K18" s="38"/>
      <c r="L18" s="38"/>
      <c r="M18" s="32" t="s">
        <v>30</v>
      </c>
      <c r="N18" s="38"/>
      <c r="O18" s="226" t="str">
        <f>IF('Rekapitulace stavby'!AN17="","",'Rekapitulace stavby'!AN17)</f>
        <v/>
      </c>
      <c r="P18" s="226"/>
      <c r="Q18" s="38"/>
      <c r="R18" s="39"/>
    </row>
    <row r="19" spans="2:18" s="1" customFormat="1" ht="6.95" customHeigh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0" spans="2:18" s="1" customFormat="1" ht="14.45" customHeight="1">
      <c r="B20" s="37"/>
      <c r="C20" s="38"/>
      <c r="D20" s="32" t="s">
        <v>35</v>
      </c>
      <c r="E20" s="38"/>
      <c r="F20" s="38"/>
      <c r="G20" s="38"/>
      <c r="H20" s="38"/>
      <c r="I20" s="38"/>
      <c r="J20" s="38"/>
      <c r="K20" s="38"/>
      <c r="L20" s="38"/>
      <c r="M20" s="32" t="s">
        <v>29</v>
      </c>
      <c r="N20" s="38"/>
      <c r="O20" s="226" t="str">
        <f>IF('Rekapitulace stavby'!AN19="","",'Rekapitulace stavby'!AN19)</f>
        <v/>
      </c>
      <c r="P20" s="226"/>
      <c r="Q20" s="38"/>
      <c r="R20" s="39"/>
    </row>
    <row r="21" spans="2:18" s="1" customFormat="1" ht="18" customHeight="1">
      <c r="B21" s="37"/>
      <c r="C21" s="38"/>
      <c r="D21" s="38"/>
      <c r="E21" s="30" t="str">
        <f>IF('Rekapitulace stavby'!E20="","",'Rekapitulace stavby'!E20)</f>
        <v xml:space="preserve"> </v>
      </c>
      <c r="F21" s="38"/>
      <c r="G21" s="38"/>
      <c r="H21" s="38"/>
      <c r="I21" s="38"/>
      <c r="J21" s="38"/>
      <c r="K21" s="38"/>
      <c r="L21" s="38"/>
      <c r="M21" s="32" t="s">
        <v>30</v>
      </c>
      <c r="N21" s="38"/>
      <c r="O21" s="226" t="str">
        <f>IF('Rekapitulace stavby'!AN20="","",'Rekapitulace stavby'!AN20)</f>
        <v/>
      </c>
      <c r="P21" s="226"/>
      <c r="Q21" s="38"/>
      <c r="R21" s="39"/>
    </row>
    <row r="22" spans="2:18" s="1" customFormat="1" ht="6.95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4.45" customHeight="1">
      <c r="B23" s="37"/>
      <c r="C23" s="38"/>
      <c r="D23" s="32" t="s">
        <v>36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16.5" customHeight="1">
      <c r="B24" s="37"/>
      <c r="C24" s="38"/>
      <c r="D24" s="38"/>
      <c r="E24" s="214" t="s">
        <v>22</v>
      </c>
      <c r="F24" s="214"/>
      <c r="G24" s="214"/>
      <c r="H24" s="214"/>
      <c r="I24" s="214"/>
      <c r="J24" s="214"/>
      <c r="K24" s="214"/>
      <c r="L24" s="214"/>
      <c r="M24" s="38"/>
      <c r="N24" s="38"/>
      <c r="O24" s="38"/>
      <c r="P24" s="38"/>
      <c r="Q24" s="38"/>
      <c r="R24" s="39"/>
    </row>
    <row r="25" spans="2:18" s="1" customFormat="1" ht="6.95" customHeigh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38"/>
      <c r="R26" s="39"/>
    </row>
    <row r="27" spans="2:18" s="1" customFormat="1" ht="14.45" customHeight="1">
      <c r="B27" s="37"/>
      <c r="C27" s="38"/>
      <c r="D27" s="122" t="s">
        <v>105</v>
      </c>
      <c r="E27" s="38"/>
      <c r="F27" s="38"/>
      <c r="G27" s="38"/>
      <c r="H27" s="38"/>
      <c r="I27" s="38"/>
      <c r="J27" s="38"/>
      <c r="K27" s="38"/>
      <c r="L27" s="38"/>
      <c r="M27" s="215">
        <f>N88</f>
        <v>0</v>
      </c>
      <c r="N27" s="215"/>
      <c r="O27" s="215"/>
      <c r="P27" s="215"/>
      <c r="Q27" s="38"/>
      <c r="R27" s="39"/>
    </row>
    <row r="28" spans="2:18" s="1" customFormat="1" ht="14.45" customHeight="1">
      <c r="B28" s="37"/>
      <c r="C28" s="38"/>
      <c r="D28" s="36" t="s">
        <v>91</v>
      </c>
      <c r="E28" s="38"/>
      <c r="F28" s="38"/>
      <c r="G28" s="38"/>
      <c r="H28" s="38"/>
      <c r="I28" s="38"/>
      <c r="J28" s="38"/>
      <c r="K28" s="38"/>
      <c r="L28" s="38"/>
      <c r="M28" s="215">
        <f>N93</f>
        <v>0</v>
      </c>
      <c r="N28" s="215"/>
      <c r="O28" s="215"/>
      <c r="P28" s="215"/>
      <c r="Q28" s="38"/>
      <c r="R28" s="39"/>
    </row>
    <row r="29" spans="2:18" s="1" customFormat="1" ht="6.95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2:18" s="1" customFormat="1" ht="25.35" customHeight="1">
      <c r="B30" s="37"/>
      <c r="C30" s="38"/>
      <c r="D30" s="123" t="s">
        <v>39</v>
      </c>
      <c r="E30" s="38"/>
      <c r="F30" s="38"/>
      <c r="G30" s="38"/>
      <c r="H30" s="38"/>
      <c r="I30" s="38"/>
      <c r="J30" s="38"/>
      <c r="K30" s="38"/>
      <c r="L30" s="38"/>
      <c r="M30" s="278">
        <f>ROUND(M27+M28,2)</f>
        <v>0</v>
      </c>
      <c r="N30" s="279"/>
      <c r="O30" s="279"/>
      <c r="P30" s="279"/>
      <c r="Q30" s="38"/>
      <c r="R30" s="39"/>
    </row>
    <row r="31" spans="2:18" s="1" customFormat="1" ht="6.95" customHeight="1">
      <c r="B31" s="37"/>
      <c r="C31" s="3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38"/>
      <c r="R31" s="39"/>
    </row>
    <row r="32" spans="2:18" s="1" customFormat="1" ht="14.45" customHeight="1">
      <c r="B32" s="37"/>
      <c r="C32" s="38"/>
      <c r="D32" s="44" t="s">
        <v>40</v>
      </c>
      <c r="E32" s="44" t="s">
        <v>41</v>
      </c>
      <c r="F32" s="45">
        <v>0.21</v>
      </c>
      <c r="G32" s="124" t="s">
        <v>42</v>
      </c>
      <c r="H32" s="280">
        <f>ROUND((((SUM(BE93:BE100)+SUM(BE118:BE128))+SUM(BE130:BE134))),2)</f>
        <v>0</v>
      </c>
      <c r="I32" s="279"/>
      <c r="J32" s="279"/>
      <c r="K32" s="38"/>
      <c r="L32" s="38"/>
      <c r="M32" s="280">
        <f>ROUND(((ROUND((SUM(BE93:BE100)+SUM(BE118:BE128)), 2)*F32)+SUM(BE130:BE134)*F32),2)</f>
        <v>0</v>
      </c>
      <c r="N32" s="279"/>
      <c r="O32" s="279"/>
      <c r="P32" s="279"/>
      <c r="Q32" s="38"/>
      <c r="R32" s="39"/>
    </row>
    <row r="33" spans="2:18" s="1" customFormat="1" ht="14.45" customHeight="1">
      <c r="B33" s="37"/>
      <c r="C33" s="38"/>
      <c r="D33" s="38"/>
      <c r="E33" s="44" t="s">
        <v>43</v>
      </c>
      <c r="F33" s="45">
        <v>0.15</v>
      </c>
      <c r="G33" s="124" t="s">
        <v>42</v>
      </c>
      <c r="H33" s="280">
        <f>ROUND((((SUM(BF93:BF100)+SUM(BF118:BF128))+SUM(BF130:BF134))),2)</f>
        <v>0</v>
      </c>
      <c r="I33" s="279"/>
      <c r="J33" s="279"/>
      <c r="K33" s="38"/>
      <c r="L33" s="38"/>
      <c r="M33" s="280">
        <f>ROUND(((ROUND((SUM(BF93:BF100)+SUM(BF118:BF128)), 2)*F33)+SUM(BF130:BF134)*F33),2)</f>
        <v>0</v>
      </c>
      <c r="N33" s="279"/>
      <c r="O33" s="279"/>
      <c r="P33" s="279"/>
      <c r="Q33" s="38"/>
      <c r="R33" s="39"/>
    </row>
    <row r="34" spans="2:18" s="1" customFormat="1" ht="14.45" hidden="1" customHeight="1">
      <c r="B34" s="37"/>
      <c r="C34" s="38"/>
      <c r="D34" s="38"/>
      <c r="E34" s="44" t="s">
        <v>44</v>
      </c>
      <c r="F34" s="45">
        <v>0.21</v>
      </c>
      <c r="G34" s="124" t="s">
        <v>42</v>
      </c>
      <c r="H34" s="280">
        <f>ROUND((((SUM(BG93:BG100)+SUM(BG118:BG128))+SUM(BG130:BG134))),2)</f>
        <v>0</v>
      </c>
      <c r="I34" s="279"/>
      <c r="J34" s="279"/>
      <c r="K34" s="38"/>
      <c r="L34" s="38"/>
      <c r="M34" s="280">
        <v>0</v>
      </c>
      <c r="N34" s="279"/>
      <c r="O34" s="279"/>
      <c r="P34" s="279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45</v>
      </c>
      <c r="F35" s="45">
        <v>0.15</v>
      </c>
      <c r="G35" s="124" t="s">
        <v>42</v>
      </c>
      <c r="H35" s="280">
        <f>ROUND((((SUM(BH93:BH100)+SUM(BH118:BH128))+SUM(BH130:BH134))),2)</f>
        <v>0</v>
      </c>
      <c r="I35" s="279"/>
      <c r="J35" s="279"/>
      <c r="K35" s="38"/>
      <c r="L35" s="38"/>
      <c r="M35" s="280">
        <v>0</v>
      </c>
      <c r="N35" s="279"/>
      <c r="O35" s="279"/>
      <c r="P35" s="279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46</v>
      </c>
      <c r="F36" s="45">
        <v>0</v>
      </c>
      <c r="G36" s="124" t="s">
        <v>42</v>
      </c>
      <c r="H36" s="280">
        <f>ROUND((((SUM(BI93:BI100)+SUM(BI118:BI128))+SUM(BI130:BI134))),2)</f>
        <v>0</v>
      </c>
      <c r="I36" s="279"/>
      <c r="J36" s="279"/>
      <c r="K36" s="38"/>
      <c r="L36" s="38"/>
      <c r="M36" s="280">
        <v>0</v>
      </c>
      <c r="N36" s="279"/>
      <c r="O36" s="279"/>
      <c r="P36" s="279"/>
      <c r="Q36" s="38"/>
      <c r="R36" s="39"/>
    </row>
    <row r="37" spans="2:18" s="1" customFormat="1" ht="6.95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2:18" s="1" customFormat="1" ht="25.35" customHeight="1">
      <c r="B38" s="37"/>
      <c r="C38" s="120"/>
      <c r="D38" s="125" t="s">
        <v>47</v>
      </c>
      <c r="E38" s="81"/>
      <c r="F38" s="81"/>
      <c r="G38" s="126" t="s">
        <v>48</v>
      </c>
      <c r="H38" s="127" t="s">
        <v>49</v>
      </c>
      <c r="I38" s="81"/>
      <c r="J38" s="81"/>
      <c r="K38" s="81"/>
      <c r="L38" s="281">
        <f>SUM(M30:M36)</f>
        <v>0</v>
      </c>
      <c r="M38" s="281"/>
      <c r="N38" s="281"/>
      <c r="O38" s="281"/>
      <c r="P38" s="282"/>
      <c r="Q38" s="120"/>
      <c r="R38" s="39"/>
    </row>
    <row r="39" spans="2:18" s="1" customFormat="1" ht="14.45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 ht="13.5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/>
    </row>
    <row r="42" spans="2:18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3.5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>
      <c r="B50" s="37"/>
      <c r="C50" s="38"/>
      <c r="D50" s="52" t="s">
        <v>50</v>
      </c>
      <c r="E50" s="53"/>
      <c r="F50" s="53"/>
      <c r="G50" s="53"/>
      <c r="H50" s="54"/>
      <c r="I50" s="38"/>
      <c r="J50" s="52" t="s">
        <v>51</v>
      </c>
      <c r="K50" s="53"/>
      <c r="L50" s="53"/>
      <c r="M50" s="53"/>
      <c r="N50" s="53"/>
      <c r="O50" s="53"/>
      <c r="P50" s="54"/>
      <c r="Q50" s="38"/>
      <c r="R50" s="39"/>
    </row>
    <row r="51" spans="2:18" ht="13.5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3.5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3.5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3.5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3.5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3.5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3.5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3.5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>
      <c r="B59" s="37"/>
      <c r="C59" s="38"/>
      <c r="D59" s="57" t="s">
        <v>52</v>
      </c>
      <c r="E59" s="58"/>
      <c r="F59" s="58"/>
      <c r="G59" s="59" t="s">
        <v>53</v>
      </c>
      <c r="H59" s="60"/>
      <c r="I59" s="38"/>
      <c r="J59" s="57" t="s">
        <v>52</v>
      </c>
      <c r="K59" s="58"/>
      <c r="L59" s="58"/>
      <c r="M59" s="58"/>
      <c r="N59" s="59" t="s">
        <v>53</v>
      </c>
      <c r="O59" s="58"/>
      <c r="P59" s="60"/>
      <c r="Q59" s="38"/>
      <c r="R59" s="39"/>
    </row>
    <row r="60" spans="2:18" ht="13.5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>
      <c r="B61" s="37"/>
      <c r="C61" s="38"/>
      <c r="D61" s="52" t="s">
        <v>54</v>
      </c>
      <c r="E61" s="53"/>
      <c r="F61" s="53"/>
      <c r="G61" s="53"/>
      <c r="H61" s="54"/>
      <c r="I61" s="38"/>
      <c r="J61" s="52" t="s">
        <v>55</v>
      </c>
      <c r="K61" s="53"/>
      <c r="L61" s="53"/>
      <c r="M61" s="53"/>
      <c r="N61" s="53"/>
      <c r="O61" s="53"/>
      <c r="P61" s="54"/>
      <c r="Q61" s="38"/>
      <c r="R61" s="39"/>
    </row>
    <row r="62" spans="2:18" ht="13.5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3.5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3.5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21" ht="13.5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21" ht="13.5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21" ht="13.5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21" ht="13.5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21" ht="13.5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21" s="1" customFormat="1">
      <c r="B70" s="37"/>
      <c r="C70" s="38"/>
      <c r="D70" s="57" t="s">
        <v>52</v>
      </c>
      <c r="E70" s="58"/>
      <c r="F70" s="58"/>
      <c r="G70" s="59" t="s">
        <v>53</v>
      </c>
      <c r="H70" s="60"/>
      <c r="I70" s="38"/>
      <c r="J70" s="57" t="s">
        <v>52</v>
      </c>
      <c r="K70" s="58"/>
      <c r="L70" s="58"/>
      <c r="M70" s="58"/>
      <c r="N70" s="59" t="s">
        <v>53</v>
      </c>
      <c r="O70" s="58"/>
      <c r="P70" s="60"/>
      <c r="Q70" s="38"/>
      <c r="R70" s="39"/>
    </row>
    <row r="71" spans="2:21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21" s="1" customFormat="1" ht="6.95" customHeight="1">
      <c r="B75" s="128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30"/>
    </row>
    <row r="76" spans="2:21" s="1" customFormat="1" ht="36.950000000000003" customHeight="1">
      <c r="B76" s="37"/>
      <c r="C76" s="222" t="s">
        <v>106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39"/>
      <c r="T76" s="131"/>
      <c r="U76" s="131"/>
    </row>
    <row r="77" spans="2:21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  <c r="T77" s="131"/>
      <c r="U77" s="131"/>
    </row>
    <row r="78" spans="2:21" s="1" customFormat="1" ht="30" customHeight="1">
      <c r="B78" s="37"/>
      <c r="C78" s="32" t="s">
        <v>19</v>
      </c>
      <c r="D78" s="38"/>
      <c r="E78" s="38"/>
      <c r="F78" s="284" t="str">
        <f>F6</f>
        <v>Tovéř-Za Humny - stavební úprava komunikace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38"/>
      <c r="R78" s="39"/>
      <c r="T78" s="131"/>
      <c r="U78" s="131"/>
    </row>
    <row r="79" spans="2:21" s="1" customFormat="1" ht="36.950000000000003" customHeight="1">
      <c r="B79" s="37"/>
      <c r="C79" s="71" t="s">
        <v>103</v>
      </c>
      <c r="D79" s="38"/>
      <c r="E79" s="38"/>
      <c r="F79" s="239" t="str">
        <f>F7</f>
        <v>2 - Vedlejší a ostatní rozpočtové náklady</v>
      </c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38"/>
      <c r="R79" s="39"/>
      <c r="T79" s="131"/>
      <c r="U79" s="131"/>
    </row>
    <row r="80" spans="2:21" s="1" customFormat="1" ht="6.95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9"/>
      <c r="T80" s="131"/>
      <c r="U80" s="131"/>
    </row>
    <row r="81" spans="2:65" s="1" customFormat="1" ht="18" customHeight="1">
      <c r="B81" s="37"/>
      <c r="C81" s="32" t="s">
        <v>24</v>
      </c>
      <c r="D81" s="38"/>
      <c r="E81" s="38"/>
      <c r="F81" s="30" t="str">
        <f>F9</f>
        <v xml:space="preserve"> </v>
      </c>
      <c r="G81" s="38"/>
      <c r="H81" s="38"/>
      <c r="I81" s="38"/>
      <c r="J81" s="38"/>
      <c r="K81" s="32" t="s">
        <v>26</v>
      </c>
      <c r="L81" s="38"/>
      <c r="M81" s="287" t="str">
        <f>IF(O9="","",O9)</f>
        <v>10. 9. 2018</v>
      </c>
      <c r="N81" s="287"/>
      <c r="O81" s="287"/>
      <c r="P81" s="287"/>
      <c r="Q81" s="38"/>
      <c r="R81" s="39"/>
      <c r="T81" s="131"/>
      <c r="U81" s="131"/>
    </row>
    <row r="82" spans="2:65" s="1" customFormat="1" ht="6.95" customHeight="1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9"/>
      <c r="T82" s="131"/>
      <c r="U82" s="131"/>
    </row>
    <row r="83" spans="2:65" s="1" customFormat="1">
      <c r="B83" s="37"/>
      <c r="C83" s="32" t="s">
        <v>28</v>
      </c>
      <c r="D83" s="38"/>
      <c r="E83" s="38"/>
      <c r="F83" s="30" t="str">
        <f>E12</f>
        <v xml:space="preserve"> </v>
      </c>
      <c r="G83" s="38"/>
      <c r="H83" s="38"/>
      <c r="I83" s="38"/>
      <c r="J83" s="38"/>
      <c r="K83" s="32" t="s">
        <v>33</v>
      </c>
      <c r="L83" s="38"/>
      <c r="M83" s="226" t="str">
        <f>E18</f>
        <v xml:space="preserve"> </v>
      </c>
      <c r="N83" s="226"/>
      <c r="O83" s="226"/>
      <c r="P83" s="226"/>
      <c r="Q83" s="226"/>
      <c r="R83" s="39"/>
      <c r="T83" s="131"/>
      <c r="U83" s="131"/>
    </row>
    <row r="84" spans="2:65" s="1" customFormat="1" ht="14.45" customHeight="1">
      <c r="B84" s="37"/>
      <c r="C84" s="32" t="s">
        <v>31</v>
      </c>
      <c r="D84" s="38"/>
      <c r="E84" s="38"/>
      <c r="F84" s="30" t="str">
        <f>IF(E15="","",E15)</f>
        <v>Vyplň údaj</v>
      </c>
      <c r="G84" s="38"/>
      <c r="H84" s="38"/>
      <c r="I84" s="38"/>
      <c r="J84" s="38"/>
      <c r="K84" s="32" t="s">
        <v>35</v>
      </c>
      <c r="L84" s="38"/>
      <c r="M84" s="226" t="str">
        <f>E21</f>
        <v xml:space="preserve"> </v>
      </c>
      <c r="N84" s="226"/>
      <c r="O84" s="226"/>
      <c r="P84" s="226"/>
      <c r="Q84" s="226"/>
      <c r="R84" s="39"/>
      <c r="T84" s="131"/>
      <c r="U84" s="131"/>
    </row>
    <row r="85" spans="2:65" s="1" customFormat="1" ht="10.35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  <c r="T85" s="131"/>
      <c r="U85" s="131"/>
    </row>
    <row r="86" spans="2:65" s="1" customFormat="1" ht="29.25" customHeight="1">
      <c r="B86" s="37"/>
      <c r="C86" s="290" t="s">
        <v>107</v>
      </c>
      <c r="D86" s="291"/>
      <c r="E86" s="291"/>
      <c r="F86" s="291"/>
      <c r="G86" s="291"/>
      <c r="H86" s="120"/>
      <c r="I86" s="120"/>
      <c r="J86" s="120"/>
      <c r="K86" s="120"/>
      <c r="L86" s="120"/>
      <c r="M86" s="120"/>
      <c r="N86" s="290" t="s">
        <v>108</v>
      </c>
      <c r="O86" s="291"/>
      <c r="P86" s="291"/>
      <c r="Q86" s="291"/>
      <c r="R86" s="39"/>
      <c r="T86" s="131"/>
      <c r="U86" s="131"/>
    </row>
    <row r="87" spans="2:65" s="1" customFormat="1" ht="10.35" customHeight="1"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9"/>
      <c r="T87" s="131"/>
      <c r="U87" s="131"/>
    </row>
    <row r="88" spans="2:65" s="1" customFormat="1" ht="29.25" customHeight="1">
      <c r="B88" s="37"/>
      <c r="C88" s="132" t="s">
        <v>109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232">
        <f>N118</f>
        <v>0</v>
      </c>
      <c r="O88" s="292"/>
      <c r="P88" s="292"/>
      <c r="Q88" s="292"/>
      <c r="R88" s="39"/>
      <c r="T88" s="131"/>
      <c r="U88" s="131"/>
      <c r="AU88" s="21" t="s">
        <v>110</v>
      </c>
    </row>
    <row r="89" spans="2:65" s="6" customFormat="1" ht="24.95" customHeight="1">
      <c r="B89" s="133"/>
      <c r="C89" s="134"/>
      <c r="D89" s="135" t="s">
        <v>542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93">
        <f>N119</f>
        <v>0</v>
      </c>
      <c r="O89" s="294"/>
      <c r="P89" s="294"/>
      <c r="Q89" s="294"/>
      <c r="R89" s="136"/>
      <c r="T89" s="137"/>
      <c r="U89" s="137"/>
    </row>
    <row r="90" spans="2:65" s="7" customFormat="1" ht="19.899999999999999" customHeight="1">
      <c r="B90" s="138"/>
      <c r="C90" s="139"/>
      <c r="D90" s="108" t="s">
        <v>543</v>
      </c>
      <c r="E90" s="139"/>
      <c r="F90" s="139"/>
      <c r="G90" s="139"/>
      <c r="H90" s="139"/>
      <c r="I90" s="139"/>
      <c r="J90" s="139"/>
      <c r="K90" s="139"/>
      <c r="L90" s="139"/>
      <c r="M90" s="139"/>
      <c r="N90" s="227">
        <f>N120</f>
        <v>0</v>
      </c>
      <c r="O90" s="295"/>
      <c r="P90" s="295"/>
      <c r="Q90" s="295"/>
      <c r="R90" s="140"/>
      <c r="T90" s="141"/>
      <c r="U90" s="141"/>
    </row>
    <row r="91" spans="2:65" s="6" customFormat="1" ht="21.75" customHeight="1">
      <c r="B91" s="133"/>
      <c r="C91" s="134"/>
      <c r="D91" s="135" t="s">
        <v>125</v>
      </c>
      <c r="E91" s="134"/>
      <c r="F91" s="134"/>
      <c r="G91" s="134"/>
      <c r="H91" s="134"/>
      <c r="I91" s="134"/>
      <c r="J91" s="134"/>
      <c r="K91" s="134"/>
      <c r="L91" s="134"/>
      <c r="M91" s="134"/>
      <c r="N91" s="296">
        <f>N129</f>
        <v>0</v>
      </c>
      <c r="O91" s="294"/>
      <c r="P91" s="294"/>
      <c r="Q91" s="294"/>
      <c r="R91" s="136"/>
      <c r="T91" s="137"/>
      <c r="U91" s="137"/>
    </row>
    <row r="92" spans="2:65" s="1" customFormat="1" ht="21.75" customHeight="1"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9"/>
      <c r="T92" s="131"/>
      <c r="U92" s="131"/>
    </row>
    <row r="93" spans="2:65" s="1" customFormat="1" ht="29.25" customHeight="1">
      <c r="B93" s="37"/>
      <c r="C93" s="132" t="s">
        <v>126</v>
      </c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292">
        <f>ROUND(N94+N95+N96+N97+N98+N99,2)</f>
        <v>0</v>
      </c>
      <c r="O93" s="297"/>
      <c r="P93" s="297"/>
      <c r="Q93" s="297"/>
      <c r="R93" s="39"/>
      <c r="T93" s="142"/>
      <c r="U93" s="143" t="s">
        <v>40</v>
      </c>
    </row>
    <row r="94" spans="2:65" s="1" customFormat="1" ht="18" customHeight="1">
      <c r="B94" s="37"/>
      <c r="C94" s="38"/>
      <c r="D94" s="245" t="s">
        <v>127</v>
      </c>
      <c r="E94" s="246"/>
      <c r="F94" s="246"/>
      <c r="G94" s="246"/>
      <c r="H94" s="246"/>
      <c r="I94" s="38"/>
      <c r="J94" s="38"/>
      <c r="K94" s="38"/>
      <c r="L94" s="38"/>
      <c r="M94" s="38"/>
      <c r="N94" s="230">
        <f>ROUND(N88*T94,2)</f>
        <v>0</v>
      </c>
      <c r="O94" s="227"/>
      <c r="P94" s="227"/>
      <c r="Q94" s="227"/>
      <c r="R94" s="39"/>
      <c r="S94" s="144"/>
      <c r="T94" s="145"/>
      <c r="U94" s="146" t="s">
        <v>41</v>
      </c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7" t="s">
        <v>128</v>
      </c>
      <c r="AZ94" s="144"/>
      <c r="BA94" s="144"/>
      <c r="BB94" s="144"/>
      <c r="BC94" s="144"/>
      <c r="BD94" s="144"/>
      <c r="BE94" s="148">
        <f t="shared" ref="BE94:BE99" si="0">IF(U94="základní",N94,0)</f>
        <v>0</v>
      </c>
      <c r="BF94" s="148">
        <f t="shared" ref="BF94:BF99" si="1">IF(U94="snížená",N94,0)</f>
        <v>0</v>
      </c>
      <c r="BG94" s="148">
        <f t="shared" ref="BG94:BG99" si="2">IF(U94="zákl. přenesená",N94,0)</f>
        <v>0</v>
      </c>
      <c r="BH94" s="148">
        <f t="shared" ref="BH94:BH99" si="3">IF(U94="sníž. přenesená",N94,0)</f>
        <v>0</v>
      </c>
      <c r="BI94" s="148">
        <f t="shared" ref="BI94:BI99" si="4">IF(U94="nulová",N94,0)</f>
        <v>0</v>
      </c>
      <c r="BJ94" s="147" t="s">
        <v>82</v>
      </c>
      <c r="BK94" s="144"/>
      <c r="BL94" s="144"/>
      <c r="BM94" s="144"/>
    </row>
    <row r="95" spans="2:65" s="1" customFormat="1" ht="18" customHeight="1">
      <c r="B95" s="37"/>
      <c r="C95" s="38"/>
      <c r="D95" s="245" t="s">
        <v>129</v>
      </c>
      <c r="E95" s="246"/>
      <c r="F95" s="246"/>
      <c r="G95" s="246"/>
      <c r="H95" s="246"/>
      <c r="I95" s="38"/>
      <c r="J95" s="38"/>
      <c r="K95" s="38"/>
      <c r="L95" s="38"/>
      <c r="M95" s="38"/>
      <c r="N95" s="230">
        <f>ROUND(N88*T95,2)</f>
        <v>0</v>
      </c>
      <c r="O95" s="227"/>
      <c r="P95" s="227"/>
      <c r="Q95" s="227"/>
      <c r="R95" s="39"/>
      <c r="S95" s="144"/>
      <c r="T95" s="145"/>
      <c r="U95" s="146" t="s">
        <v>41</v>
      </c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7" t="s">
        <v>128</v>
      </c>
      <c r="AZ95" s="144"/>
      <c r="BA95" s="144"/>
      <c r="BB95" s="144"/>
      <c r="BC95" s="144"/>
      <c r="BD95" s="144"/>
      <c r="BE95" s="148">
        <f t="shared" si="0"/>
        <v>0</v>
      </c>
      <c r="BF95" s="148">
        <f t="shared" si="1"/>
        <v>0</v>
      </c>
      <c r="BG95" s="148">
        <f t="shared" si="2"/>
        <v>0</v>
      </c>
      <c r="BH95" s="148">
        <f t="shared" si="3"/>
        <v>0</v>
      </c>
      <c r="BI95" s="148">
        <f t="shared" si="4"/>
        <v>0</v>
      </c>
      <c r="BJ95" s="147" t="s">
        <v>82</v>
      </c>
      <c r="BK95" s="144"/>
      <c r="BL95" s="144"/>
      <c r="BM95" s="144"/>
    </row>
    <row r="96" spans="2:65" s="1" customFormat="1" ht="18" customHeight="1">
      <c r="B96" s="37"/>
      <c r="C96" s="38"/>
      <c r="D96" s="245" t="s">
        <v>130</v>
      </c>
      <c r="E96" s="246"/>
      <c r="F96" s="246"/>
      <c r="G96" s="246"/>
      <c r="H96" s="246"/>
      <c r="I96" s="38"/>
      <c r="J96" s="38"/>
      <c r="K96" s="38"/>
      <c r="L96" s="38"/>
      <c r="M96" s="38"/>
      <c r="N96" s="230">
        <f>ROUND(N88*T96,2)</f>
        <v>0</v>
      </c>
      <c r="O96" s="227"/>
      <c r="P96" s="227"/>
      <c r="Q96" s="227"/>
      <c r="R96" s="39"/>
      <c r="S96" s="144"/>
      <c r="T96" s="145"/>
      <c r="U96" s="146" t="s">
        <v>41</v>
      </c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7" t="s">
        <v>128</v>
      </c>
      <c r="AZ96" s="144"/>
      <c r="BA96" s="144"/>
      <c r="BB96" s="144"/>
      <c r="BC96" s="144"/>
      <c r="BD96" s="144"/>
      <c r="BE96" s="148">
        <f t="shared" si="0"/>
        <v>0</v>
      </c>
      <c r="BF96" s="148">
        <f t="shared" si="1"/>
        <v>0</v>
      </c>
      <c r="BG96" s="148">
        <f t="shared" si="2"/>
        <v>0</v>
      </c>
      <c r="BH96" s="148">
        <f t="shared" si="3"/>
        <v>0</v>
      </c>
      <c r="BI96" s="148">
        <f t="shared" si="4"/>
        <v>0</v>
      </c>
      <c r="BJ96" s="147" t="s">
        <v>82</v>
      </c>
      <c r="BK96" s="144"/>
      <c r="BL96" s="144"/>
      <c r="BM96" s="144"/>
    </row>
    <row r="97" spans="2:65" s="1" customFormat="1" ht="18" customHeight="1">
      <c r="B97" s="37"/>
      <c r="C97" s="38"/>
      <c r="D97" s="245" t="s">
        <v>131</v>
      </c>
      <c r="E97" s="246"/>
      <c r="F97" s="246"/>
      <c r="G97" s="246"/>
      <c r="H97" s="246"/>
      <c r="I97" s="38"/>
      <c r="J97" s="38"/>
      <c r="K97" s="38"/>
      <c r="L97" s="38"/>
      <c r="M97" s="38"/>
      <c r="N97" s="230">
        <f>ROUND(N88*T97,2)</f>
        <v>0</v>
      </c>
      <c r="O97" s="227"/>
      <c r="P97" s="227"/>
      <c r="Q97" s="227"/>
      <c r="R97" s="39"/>
      <c r="S97" s="144"/>
      <c r="T97" s="145"/>
      <c r="U97" s="146" t="s">
        <v>41</v>
      </c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7" t="s">
        <v>128</v>
      </c>
      <c r="AZ97" s="144"/>
      <c r="BA97" s="144"/>
      <c r="BB97" s="144"/>
      <c r="BC97" s="144"/>
      <c r="BD97" s="144"/>
      <c r="BE97" s="148">
        <f t="shared" si="0"/>
        <v>0</v>
      </c>
      <c r="BF97" s="148">
        <f t="shared" si="1"/>
        <v>0</v>
      </c>
      <c r="BG97" s="148">
        <f t="shared" si="2"/>
        <v>0</v>
      </c>
      <c r="BH97" s="148">
        <f t="shared" si="3"/>
        <v>0</v>
      </c>
      <c r="BI97" s="148">
        <f t="shared" si="4"/>
        <v>0</v>
      </c>
      <c r="BJ97" s="147" t="s">
        <v>82</v>
      </c>
      <c r="BK97" s="144"/>
      <c r="BL97" s="144"/>
      <c r="BM97" s="144"/>
    </row>
    <row r="98" spans="2:65" s="1" customFormat="1" ht="18" customHeight="1">
      <c r="B98" s="37"/>
      <c r="C98" s="38"/>
      <c r="D98" s="245" t="s">
        <v>132</v>
      </c>
      <c r="E98" s="246"/>
      <c r="F98" s="246"/>
      <c r="G98" s="246"/>
      <c r="H98" s="246"/>
      <c r="I98" s="38"/>
      <c r="J98" s="38"/>
      <c r="K98" s="38"/>
      <c r="L98" s="38"/>
      <c r="M98" s="38"/>
      <c r="N98" s="230">
        <f>ROUND(N88*T98,2)</f>
        <v>0</v>
      </c>
      <c r="O98" s="227"/>
      <c r="P98" s="227"/>
      <c r="Q98" s="227"/>
      <c r="R98" s="39"/>
      <c r="S98" s="144"/>
      <c r="T98" s="145"/>
      <c r="U98" s="146" t="s">
        <v>41</v>
      </c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7" t="s">
        <v>128</v>
      </c>
      <c r="AZ98" s="144"/>
      <c r="BA98" s="144"/>
      <c r="BB98" s="144"/>
      <c r="BC98" s="144"/>
      <c r="BD98" s="144"/>
      <c r="BE98" s="148">
        <f t="shared" si="0"/>
        <v>0</v>
      </c>
      <c r="BF98" s="148">
        <f t="shared" si="1"/>
        <v>0</v>
      </c>
      <c r="BG98" s="148">
        <f t="shared" si="2"/>
        <v>0</v>
      </c>
      <c r="BH98" s="148">
        <f t="shared" si="3"/>
        <v>0</v>
      </c>
      <c r="BI98" s="148">
        <f t="shared" si="4"/>
        <v>0</v>
      </c>
      <c r="BJ98" s="147" t="s">
        <v>82</v>
      </c>
      <c r="BK98" s="144"/>
      <c r="BL98" s="144"/>
      <c r="BM98" s="144"/>
    </row>
    <row r="99" spans="2:65" s="1" customFormat="1" ht="18" customHeight="1">
      <c r="B99" s="37"/>
      <c r="C99" s="38"/>
      <c r="D99" s="108" t="s">
        <v>133</v>
      </c>
      <c r="E99" s="38"/>
      <c r="F99" s="38"/>
      <c r="G99" s="38"/>
      <c r="H99" s="38"/>
      <c r="I99" s="38"/>
      <c r="J99" s="38"/>
      <c r="K99" s="38"/>
      <c r="L99" s="38"/>
      <c r="M99" s="38"/>
      <c r="N99" s="230">
        <f>ROUND(N88*T99,2)</f>
        <v>0</v>
      </c>
      <c r="O99" s="227"/>
      <c r="P99" s="227"/>
      <c r="Q99" s="227"/>
      <c r="R99" s="39"/>
      <c r="S99" s="144"/>
      <c r="T99" s="149"/>
      <c r="U99" s="150" t="s">
        <v>41</v>
      </c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7" t="s">
        <v>134</v>
      </c>
      <c r="AZ99" s="144"/>
      <c r="BA99" s="144"/>
      <c r="BB99" s="144"/>
      <c r="BC99" s="144"/>
      <c r="BD99" s="144"/>
      <c r="BE99" s="148">
        <f t="shared" si="0"/>
        <v>0</v>
      </c>
      <c r="BF99" s="148">
        <f t="shared" si="1"/>
        <v>0</v>
      </c>
      <c r="BG99" s="148">
        <f t="shared" si="2"/>
        <v>0</v>
      </c>
      <c r="BH99" s="148">
        <f t="shared" si="3"/>
        <v>0</v>
      </c>
      <c r="BI99" s="148">
        <f t="shared" si="4"/>
        <v>0</v>
      </c>
      <c r="BJ99" s="147" t="s">
        <v>82</v>
      </c>
      <c r="BK99" s="144"/>
      <c r="BL99" s="144"/>
      <c r="BM99" s="144"/>
    </row>
    <row r="100" spans="2:65" s="1" customFormat="1" ht="13.5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9"/>
      <c r="T100" s="131"/>
      <c r="U100" s="131"/>
    </row>
    <row r="101" spans="2:65" s="1" customFormat="1" ht="29.25" customHeight="1">
      <c r="B101" s="37"/>
      <c r="C101" s="119" t="s">
        <v>96</v>
      </c>
      <c r="D101" s="120"/>
      <c r="E101" s="120"/>
      <c r="F101" s="120"/>
      <c r="G101" s="120"/>
      <c r="H101" s="120"/>
      <c r="I101" s="120"/>
      <c r="J101" s="120"/>
      <c r="K101" s="120"/>
      <c r="L101" s="233">
        <f>ROUND(SUM(N88+N93),2)</f>
        <v>0</v>
      </c>
      <c r="M101" s="233"/>
      <c r="N101" s="233"/>
      <c r="O101" s="233"/>
      <c r="P101" s="233"/>
      <c r="Q101" s="233"/>
      <c r="R101" s="39"/>
      <c r="T101" s="131"/>
      <c r="U101" s="131"/>
    </row>
    <row r="102" spans="2:65" s="1" customFormat="1" ht="6.95" customHeight="1"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3"/>
      <c r="T102" s="131"/>
      <c r="U102" s="131"/>
    </row>
    <row r="106" spans="2:65" s="1" customFormat="1" ht="6.95" customHeight="1"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6"/>
    </row>
    <row r="107" spans="2:65" s="1" customFormat="1" ht="36.950000000000003" customHeight="1">
      <c r="B107" s="37"/>
      <c r="C107" s="222" t="s">
        <v>135</v>
      </c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39"/>
    </row>
    <row r="108" spans="2:65" s="1" customFormat="1" ht="6.95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9"/>
    </row>
    <row r="109" spans="2:65" s="1" customFormat="1" ht="30" customHeight="1">
      <c r="B109" s="37"/>
      <c r="C109" s="32" t="s">
        <v>19</v>
      </c>
      <c r="D109" s="38"/>
      <c r="E109" s="38"/>
      <c r="F109" s="284" t="str">
        <f>F6</f>
        <v>Tovéř-Za Humny - stavební úprava komunikace</v>
      </c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38"/>
      <c r="R109" s="39"/>
    </row>
    <row r="110" spans="2:65" s="1" customFormat="1" ht="36.950000000000003" customHeight="1">
      <c r="B110" s="37"/>
      <c r="C110" s="71" t="s">
        <v>103</v>
      </c>
      <c r="D110" s="38"/>
      <c r="E110" s="38"/>
      <c r="F110" s="239" t="str">
        <f>F7</f>
        <v>2 - Vedlejší a ostatní rozpočtové náklady</v>
      </c>
      <c r="G110" s="279"/>
      <c r="H110" s="279"/>
      <c r="I110" s="279"/>
      <c r="J110" s="279"/>
      <c r="K110" s="279"/>
      <c r="L110" s="279"/>
      <c r="M110" s="279"/>
      <c r="N110" s="279"/>
      <c r="O110" s="279"/>
      <c r="P110" s="279"/>
      <c r="Q110" s="38"/>
      <c r="R110" s="39"/>
    </row>
    <row r="111" spans="2:65" s="1" customFormat="1" ht="6.95" customHeigh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9"/>
    </row>
    <row r="112" spans="2:65" s="1" customFormat="1" ht="18" customHeight="1">
      <c r="B112" s="37"/>
      <c r="C112" s="32" t="s">
        <v>24</v>
      </c>
      <c r="D112" s="38"/>
      <c r="E112" s="38"/>
      <c r="F112" s="30" t="str">
        <f>F9</f>
        <v xml:space="preserve"> </v>
      </c>
      <c r="G112" s="38"/>
      <c r="H112" s="38"/>
      <c r="I112" s="38"/>
      <c r="J112" s="38"/>
      <c r="K112" s="32" t="s">
        <v>26</v>
      </c>
      <c r="L112" s="38"/>
      <c r="M112" s="287" t="str">
        <f>IF(O9="","",O9)</f>
        <v>10. 9. 2018</v>
      </c>
      <c r="N112" s="287"/>
      <c r="O112" s="287"/>
      <c r="P112" s="287"/>
      <c r="Q112" s="38"/>
      <c r="R112" s="39"/>
    </row>
    <row r="113" spans="2:65" s="1" customFormat="1" ht="6.95" customHeight="1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9"/>
    </row>
    <row r="114" spans="2:65" s="1" customFormat="1">
      <c r="B114" s="37"/>
      <c r="C114" s="32" t="s">
        <v>28</v>
      </c>
      <c r="D114" s="38"/>
      <c r="E114" s="38"/>
      <c r="F114" s="30" t="str">
        <f>E12</f>
        <v xml:space="preserve"> </v>
      </c>
      <c r="G114" s="38"/>
      <c r="H114" s="38"/>
      <c r="I114" s="38"/>
      <c r="J114" s="38"/>
      <c r="K114" s="32" t="s">
        <v>33</v>
      </c>
      <c r="L114" s="38"/>
      <c r="M114" s="226" t="str">
        <f>E18</f>
        <v xml:space="preserve"> </v>
      </c>
      <c r="N114" s="226"/>
      <c r="O114" s="226"/>
      <c r="P114" s="226"/>
      <c r="Q114" s="226"/>
      <c r="R114" s="39"/>
    </row>
    <row r="115" spans="2:65" s="1" customFormat="1" ht="14.45" customHeight="1">
      <c r="B115" s="37"/>
      <c r="C115" s="32" t="s">
        <v>31</v>
      </c>
      <c r="D115" s="38"/>
      <c r="E115" s="38"/>
      <c r="F115" s="30" t="str">
        <f>IF(E15="","",E15)</f>
        <v>Vyplň údaj</v>
      </c>
      <c r="G115" s="38"/>
      <c r="H115" s="38"/>
      <c r="I115" s="38"/>
      <c r="J115" s="38"/>
      <c r="K115" s="32" t="s">
        <v>35</v>
      </c>
      <c r="L115" s="38"/>
      <c r="M115" s="226" t="str">
        <f>E21</f>
        <v xml:space="preserve"> </v>
      </c>
      <c r="N115" s="226"/>
      <c r="O115" s="226"/>
      <c r="P115" s="226"/>
      <c r="Q115" s="226"/>
      <c r="R115" s="39"/>
    </row>
    <row r="116" spans="2:65" s="1" customFormat="1" ht="10.35" customHeight="1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9"/>
    </row>
    <row r="117" spans="2:65" s="8" customFormat="1" ht="29.25" customHeight="1">
      <c r="B117" s="151"/>
      <c r="C117" s="152" t="s">
        <v>136</v>
      </c>
      <c r="D117" s="153" t="s">
        <v>137</v>
      </c>
      <c r="E117" s="153" t="s">
        <v>58</v>
      </c>
      <c r="F117" s="298" t="s">
        <v>138</v>
      </c>
      <c r="G117" s="298"/>
      <c r="H117" s="298"/>
      <c r="I117" s="298"/>
      <c r="J117" s="153" t="s">
        <v>139</v>
      </c>
      <c r="K117" s="153" t="s">
        <v>140</v>
      </c>
      <c r="L117" s="298" t="s">
        <v>141</v>
      </c>
      <c r="M117" s="298"/>
      <c r="N117" s="298" t="s">
        <v>108</v>
      </c>
      <c r="O117" s="298"/>
      <c r="P117" s="298"/>
      <c r="Q117" s="299"/>
      <c r="R117" s="154"/>
      <c r="T117" s="82" t="s">
        <v>142</v>
      </c>
      <c r="U117" s="83" t="s">
        <v>40</v>
      </c>
      <c r="V117" s="83" t="s">
        <v>143</v>
      </c>
      <c r="W117" s="83" t="s">
        <v>144</v>
      </c>
      <c r="X117" s="83" t="s">
        <v>145</v>
      </c>
      <c r="Y117" s="83" t="s">
        <v>146</v>
      </c>
      <c r="Z117" s="83" t="s">
        <v>147</v>
      </c>
      <c r="AA117" s="84" t="s">
        <v>148</v>
      </c>
    </row>
    <row r="118" spans="2:65" s="1" customFormat="1" ht="29.25" customHeight="1">
      <c r="B118" s="37"/>
      <c r="C118" s="86" t="s">
        <v>105</v>
      </c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00">
        <f>BK118</f>
        <v>0</v>
      </c>
      <c r="O118" s="301"/>
      <c r="P118" s="301"/>
      <c r="Q118" s="301"/>
      <c r="R118" s="39"/>
      <c r="T118" s="85"/>
      <c r="U118" s="53"/>
      <c r="V118" s="53"/>
      <c r="W118" s="155">
        <f>W119+W129</f>
        <v>0</v>
      </c>
      <c r="X118" s="53"/>
      <c r="Y118" s="155">
        <f>Y119+Y129</f>
        <v>0</v>
      </c>
      <c r="Z118" s="53"/>
      <c r="AA118" s="156">
        <f>AA119+AA129</f>
        <v>0</v>
      </c>
      <c r="AT118" s="21" t="s">
        <v>75</v>
      </c>
      <c r="AU118" s="21" t="s">
        <v>110</v>
      </c>
      <c r="BK118" s="157">
        <f>BK119+BK129</f>
        <v>0</v>
      </c>
    </row>
    <row r="119" spans="2:65" s="9" customFormat="1" ht="37.35" customHeight="1">
      <c r="B119" s="158"/>
      <c r="C119" s="159"/>
      <c r="D119" s="160" t="s">
        <v>542</v>
      </c>
      <c r="E119" s="160"/>
      <c r="F119" s="160"/>
      <c r="G119" s="160"/>
      <c r="H119" s="160"/>
      <c r="I119" s="160"/>
      <c r="J119" s="160"/>
      <c r="K119" s="160"/>
      <c r="L119" s="160"/>
      <c r="M119" s="160"/>
      <c r="N119" s="296">
        <f>BK119</f>
        <v>0</v>
      </c>
      <c r="O119" s="293"/>
      <c r="P119" s="293"/>
      <c r="Q119" s="293"/>
      <c r="R119" s="161"/>
      <c r="T119" s="162"/>
      <c r="U119" s="159"/>
      <c r="V119" s="159"/>
      <c r="W119" s="163">
        <f>W120</f>
        <v>0</v>
      </c>
      <c r="X119" s="159"/>
      <c r="Y119" s="163">
        <f>Y120</f>
        <v>0</v>
      </c>
      <c r="Z119" s="159"/>
      <c r="AA119" s="164">
        <f>AA120</f>
        <v>0</v>
      </c>
      <c r="AR119" s="165" t="s">
        <v>154</v>
      </c>
      <c r="AT119" s="166" t="s">
        <v>75</v>
      </c>
      <c r="AU119" s="166" t="s">
        <v>76</v>
      </c>
      <c r="AY119" s="165" t="s">
        <v>149</v>
      </c>
      <c r="BK119" s="167">
        <f>BK120</f>
        <v>0</v>
      </c>
    </row>
    <row r="120" spans="2:65" s="9" customFormat="1" ht="19.899999999999999" customHeight="1">
      <c r="B120" s="158"/>
      <c r="C120" s="159"/>
      <c r="D120" s="168" t="s">
        <v>543</v>
      </c>
      <c r="E120" s="168"/>
      <c r="F120" s="168"/>
      <c r="G120" s="168"/>
      <c r="H120" s="168"/>
      <c r="I120" s="168"/>
      <c r="J120" s="168"/>
      <c r="K120" s="168"/>
      <c r="L120" s="168"/>
      <c r="M120" s="168"/>
      <c r="N120" s="274">
        <f>BK120</f>
        <v>0</v>
      </c>
      <c r="O120" s="275"/>
      <c r="P120" s="275"/>
      <c r="Q120" s="275"/>
      <c r="R120" s="161"/>
      <c r="T120" s="162"/>
      <c r="U120" s="159"/>
      <c r="V120" s="159"/>
      <c r="W120" s="163">
        <f>SUM(W121:W128)</f>
        <v>0</v>
      </c>
      <c r="X120" s="159"/>
      <c r="Y120" s="163">
        <f>SUM(Y121:Y128)</f>
        <v>0</v>
      </c>
      <c r="Z120" s="159"/>
      <c r="AA120" s="164">
        <f>SUM(AA121:AA128)</f>
        <v>0</v>
      </c>
      <c r="AR120" s="165" t="s">
        <v>154</v>
      </c>
      <c r="AT120" s="166" t="s">
        <v>75</v>
      </c>
      <c r="AU120" s="166" t="s">
        <v>82</v>
      </c>
      <c r="AY120" s="165" t="s">
        <v>149</v>
      </c>
      <c r="BK120" s="167">
        <f>SUM(BK121:BK128)</f>
        <v>0</v>
      </c>
    </row>
    <row r="121" spans="2:65" s="1" customFormat="1" ht="16.5" customHeight="1">
      <c r="B121" s="37"/>
      <c r="C121" s="169" t="s">
        <v>82</v>
      </c>
      <c r="D121" s="169" t="s">
        <v>150</v>
      </c>
      <c r="E121" s="170" t="s">
        <v>544</v>
      </c>
      <c r="F121" s="259" t="s">
        <v>127</v>
      </c>
      <c r="G121" s="259"/>
      <c r="H121" s="259"/>
      <c r="I121" s="259"/>
      <c r="J121" s="171" t="s">
        <v>545</v>
      </c>
      <c r="K121" s="206">
        <v>0</v>
      </c>
      <c r="L121" s="264">
        <v>0</v>
      </c>
      <c r="M121" s="265"/>
      <c r="N121" s="266">
        <f t="shared" ref="N121:N128" si="5">ROUND(L121*K121,2)</f>
        <v>0</v>
      </c>
      <c r="O121" s="266"/>
      <c r="P121" s="266"/>
      <c r="Q121" s="266"/>
      <c r="R121" s="39"/>
      <c r="T121" s="173" t="s">
        <v>22</v>
      </c>
      <c r="U121" s="46" t="s">
        <v>41</v>
      </c>
      <c r="V121" s="38"/>
      <c r="W121" s="174">
        <f t="shared" ref="W121:W128" si="6">V121*K121</f>
        <v>0</v>
      </c>
      <c r="X121" s="174">
        <v>0</v>
      </c>
      <c r="Y121" s="174">
        <f t="shared" ref="Y121:Y128" si="7">X121*K121</f>
        <v>0</v>
      </c>
      <c r="Z121" s="174">
        <v>0</v>
      </c>
      <c r="AA121" s="175">
        <f t="shared" ref="AA121:AA128" si="8">Z121*K121</f>
        <v>0</v>
      </c>
      <c r="AR121" s="21" t="s">
        <v>546</v>
      </c>
      <c r="AT121" s="21" t="s">
        <v>150</v>
      </c>
      <c r="AU121" s="21" t="s">
        <v>85</v>
      </c>
      <c r="AY121" s="21" t="s">
        <v>149</v>
      </c>
      <c r="BE121" s="112">
        <f t="shared" ref="BE121:BE128" si="9">IF(U121="základní",N121,0)</f>
        <v>0</v>
      </c>
      <c r="BF121" s="112">
        <f t="shared" ref="BF121:BF128" si="10">IF(U121="snížená",N121,0)</f>
        <v>0</v>
      </c>
      <c r="BG121" s="112">
        <f t="shared" ref="BG121:BG128" si="11">IF(U121="zákl. přenesená",N121,0)</f>
        <v>0</v>
      </c>
      <c r="BH121" s="112">
        <f t="shared" ref="BH121:BH128" si="12">IF(U121="sníž. přenesená",N121,0)</f>
        <v>0</v>
      </c>
      <c r="BI121" s="112">
        <f t="shared" ref="BI121:BI128" si="13">IF(U121="nulová",N121,0)</f>
        <v>0</v>
      </c>
      <c r="BJ121" s="21" t="s">
        <v>82</v>
      </c>
      <c r="BK121" s="112">
        <f t="shared" ref="BK121:BK128" si="14">ROUND(L121*K121,2)</f>
        <v>0</v>
      </c>
      <c r="BL121" s="21" t="s">
        <v>546</v>
      </c>
      <c r="BM121" s="21" t="s">
        <v>547</v>
      </c>
    </row>
    <row r="122" spans="2:65" s="1" customFormat="1" ht="16.5" customHeight="1">
      <c r="B122" s="37"/>
      <c r="C122" s="169" t="s">
        <v>85</v>
      </c>
      <c r="D122" s="169" t="s">
        <v>150</v>
      </c>
      <c r="E122" s="170" t="s">
        <v>548</v>
      </c>
      <c r="F122" s="259" t="s">
        <v>133</v>
      </c>
      <c r="G122" s="259"/>
      <c r="H122" s="259"/>
      <c r="I122" s="259"/>
      <c r="J122" s="171" t="s">
        <v>545</v>
      </c>
      <c r="K122" s="206">
        <v>0</v>
      </c>
      <c r="L122" s="264">
        <v>0</v>
      </c>
      <c r="M122" s="265"/>
      <c r="N122" s="266">
        <f t="shared" si="5"/>
        <v>0</v>
      </c>
      <c r="O122" s="266"/>
      <c r="P122" s="266"/>
      <c r="Q122" s="266"/>
      <c r="R122" s="39"/>
      <c r="T122" s="173" t="s">
        <v>22</v>
      </c>
      <c r="U122" s="46" t="s">
        <v>41</v>
      </c>
      <c r="V122" s="38"/>
      <c r="W122" s="174">
        <f t="shared" si="6"/>
        <v>0</v>
      </c>
      <c r="X122" s="174">
        <v>0</v>
      </c>
      <c r="Y122" s="174">
        <f t="shared" si="7"/>
        <v>0</v>
      </c>
      <c r="Z122" s="174">
        <v>0</v>
      </c>
      <c r="AA122" s="175">
        <f t="shared" si="8"/>
        <v>0</v>
      </c>
      <c r="AR122" s="21" t="s">
        <v>546</v>
      </c>
      <c r="AT122" s="21" t="s">
        <v>150</v>
      </c>
      <c r="AU122" s="21" t="s">
        <v>85</v>
      </c>
      <c r="AY122" s="21" t="s">
        <v>149</v>
      </c>
      <c r="BE122" s="112">
        <f t="shared" si="9"/>
        <v>0</v>
      </c>
      <c r="BF122" s="112">
        <f t="shared" si="10"/>
        <v>0</v>
      </c>
      <c r="BG122" s="112">
        <f t="shared" si="11"/>
        <v>0</v>
      </c>
      <c r="BH122" s="112">
        <f t="shared" si="12"/>
        <v>0</v>
      </c>
      <c r="BI122" s="112">
        <f t="shared" si="13"/>
        <v>0</v>
      </c>
      <c r="BJ122" s="21" t="s">
        <v>82</v>
      </c>
      <c r="BK122" s="112">
        <f t="shared" si="14"/>
        <v>0</v>
      </c>
      <c r="BL122" s="21" t="s">
        <v>546</v>
      </c>
      <c r="BM122" s="21" t="s">
        <v>549</v>
      </c>
    </row>
    <row r="123" spans="2:65" s="1" customFormat="1" ht="16.5" customHeight="1">
      <c r="B123" s="37"/>
      <c r="C123" s="169" t="s">
        <v>155</v>
      </c>
      <c r="D123" s="169" t="s">
        <v>150</v>
      </c>
      <c r="E123" s="170" t="s">
        <v>550</v>
      </c>
      <c r="F123" s="259" t="s">
        <v>551</v>
      </c>
      <c r="G123" s="259"/>
      <c r="H123" s="259"/>
      <c r="I123" s="259"/>
      <c r="J123" s="171" t="s">
        <v>552</v>
      </c>
      <c r="K123" s="172">
        <v>1</v>
      </c>
      <c r="L123" s="264">
        <v>0</v>
      </c>
      <c r="M123" s="265"/>
      <c r="N123" s="266">
        <f t="shared" si="5"/>
        <v>0</v>
      </c>
      <c r="O123" s="266"/>
      <c r="P123" s="266"/>
      <c r="Q123" s="266"/>
      <c r="R123" s="39"/>
      <c r="T123" s="173" t="s">
        <v>22</v>
      </c>
      <c r="U123" s="46" t="s">
        <v>41</v>
      </c>
      <c r="V123" s="38"/>
      <c r="W123" s="174">
        <f t="shared" si="6"/>
        <v>0</v>
      </c>
      <c r="X123" s="174">
        <v>0</v>
      </c>
      <c r="Y123" s="174">
        <f t="shared" si="7"/>
        <v>0</v>
      </c>
      <c r="Z123" s="174">
        <v>0</v>
      </c>
      <c r="AA123" s="175">
        <f t="shared" si="8"/>
        <v>0</v>
      </c>
      <c r="AR123" s="21" t="s">
        <v>546</v>
      </c>
      <c r="AT123" s="21" t="s">
        <v>150</v>
      </c>
      <c r="AU123" s="21" t="s">
        <v>85</v>
      </c>
      <c r="AY123" s="21" t="s">
        <v>149</v>
      </c>
      <c r="BE123" s="112">
        <f t="shared" si="9"/>
        <v>0</v>
      </c>
      <c r="BF123" s="112">
        <f t="shared" si="10"/>
        <v>0</v>
      </c>
      <c r="BG123" s="112">
        <f t="shared" si="11"/>
        <v>0</v>
      </c>
      <c r="BH123" s="112">
        <f t="shared" si="12"/>
        <v>0</v>
      </c>
      <c r="BI123" s="112">
        <f t="shared" si="13"/>
        <v>0</v>
      </c>
      <c r="BJ123" s="21" t="s">
        <v>82</v>
      </c>
      <c r="BK123" s="112">
        <f t="shared" si="14"/>
        <v>0</v>
      </c>
      <c r="BL123" s="21" t="s">
        <v>546</v>
      </c>
      <c r="BM123" s="21" t="s">
        <v>553</v>
      </c>
    </row>
    <row r="124" spans="2:65" s="1" customFormat="1" ht="16.5" customHeight="1">
      <c r="B124" s="37"/>
      <c r="C124" s="169" t="s">
        <v>154</v>
      </c>
      <c r="D124" s="169" t="s">
        <v>150</v>
      </c>
      <c r="E124" s="170" t="s">
        <v>554</v>
      </c>
      <c r="F124" s="259" t="s">
        <v>555</v>
      </c>
      <c r="G124" s="259"/>
      <c r="H124" s="259"/>
      <c r="I124" s="259"/>
      <c r="J124" s="171" t="s">
        <v>552</v>
      </c>
      <c r="K124" s="172">
        <v>1</v>
      </c>
      <c r="L124" s="264">
        <v>0</v>
      </c>
      <c r="M124" s="265"/>
      <c r="N124" s="266">
        <f t="shared" si="5"/>
        <v>0</v>
      </c>
      <c r="O124" s="266"/>
      <c r="P124" s="266"/>
      <c r="Q124" s="266"/>
      <c r="R124" s="39"/>
      <c r="T124" s="173" t="s">
        <v>22</v>
      </c>
      <c r="U124" s="46" t="s">
        <v>41</v>
      </c>
      <c r="V124" s="38"/>
      <c r="W124" s="174">
        <f t="shared" si="6"/>
        <v>0</v>
      </c>
      <c r="X124" s="174">
        <v>0</v>
      </c>
      <c r="Y124" s="174">
        <f t="shared" si="7"/>
        <v>0</v>
      </c>
      <c r="Z124" s="174">
        <v>0</v>
      </c>
      <c r="AA124" s="175">
        <f t="shared" si="8"/>
        <v>0</v>
      </c>
      <c r="AR124" s="21" t="s">
        <v>546</v>
      </c>
      <c r="AT124" s="21" t="s">
        <v>150</v>
      </c>
      <c r="AU124" s="21" t="s">
        <v>85</v>
      </c>
      <c r="AY124" s="21" t="s">
        <v>149</v>
      </c>
      <c r="BE124" s="112">
        <f t="shared" si="9"/>
        <v>0</v>
      </c>
      <c r="BF124" s="112">
        <f t="shared" si="10"/>
        <v>0</v>
      </c>
      <c r="BG124" s="112">
        <f t="shared" si="11"/>
        <v>0</v>
      </c>
      <c r="BH124" s="112">
        <f t="shared" si="12"/>
        <v>0</v>
      </c>
      <c r="BI124" s="112">
        <f t="shared" si="13"/>
        <v>0</v>
      </c>
      <c r="BJ124" s="21" t="s">
        <v>82</v>
      </c>
      <c r="BK124" s="112">
        <f t="shared" si="14"/>
        <v>0</v>
      </c>
      <c r="BL124" s="21" t="s">
        <v>546</v>
      </c>
      <c r="BM124" s="21" t="s">
        <v>556</v>
      </c>
    </row>
    <row r="125" spans="2:65" s="1" customFormat="1" ht="16.5" customHeight="1">
      <c r="B125" s="37"/>
      <c r="C125" s="169" t="s">
        <v>170</v>
      </c>
      <c r="D125" s="169" t="s">
        <v>150</v>
      </c>
      <c r="E125" s="170" t="s">
        <v>557</v>
      </c>
      <c r="F125" s="259" t="s">
        <v>558</v>
      </c>
      <c r="G125" s="259"/>
      <c r="H125" s="259"/>
      <c r="I125" s="259"/>
      <c r="J125" s="171" t="s">
        <v>552</v>
      </c>
      <c r="K125" s="172">
        <v>1</v>
      </c>
      <c r="L125" s="264">
        <v>0</v>
      </c>
      <c r="M125" s="265"/>
      <c r="N125" s="266">
        <f t="shared" si="5"/>
        <v>0</v>
      </c>
      <c r="O125" s="266"/>
      <c r="P125" s="266"/>
      <c r="Q125" s="266"/>
      <c r="R125" s="39"/>
      <c r="T125" s="173" t="s">
        <v>22</v>
      </c>
      <c r="U125" s="46" t="s">
        <v>41</v>
      </c>
      <c r="V125" s="38"/>
      <c r="W125" s="174">
        <f t="shared" si="6"/>
        <v>0</v>
      </c>
      <c r="X125" s="174">
        <v>0</v>
      </c>
      <c r="Y125" s="174">
        <f t="shared" si="7"/>
        <v>0</v>
      </c>
      <c r="Z125" s="174">
        <v>0</v>
      </c>
      <c r="AA125" s="175">
        <f t="shared" si="8"/>
        <v>0</v>
      </c>
      <c r="AR125" s="21" t="s">
        <v>546</v>
      </c>
      <c r="AT125" s="21" t="s">
        <v>150</v>
      </c>
      <c r="AU125" s="21" t="s">
        <v>85</v>
      </c>
      <c r="AY125" s="21" t="s">
        <v>149</v>
      </c>
      <c r="BE125" s="112">
        <f t="shared" si="9"/>
        <v>0</v>
      </c>
      <c r="BF125" s="112">
        <f t="shared" si="10"/>
        <v>0</v>
      </c>
      <c r="BG125" s="112">
        <f t="shared" si="11"/>
        <v>0</v>
      </c>
      <c r="BH125" s="112">
        <f t="shared" si="12"/>
        <v>0</v>
      </c>
      <c r="BI125" s="112">
        <f t="shared" si="13"/>
        <v>0</v>
      </c>
      <c r="BJ125" s="21" t="s">
        <v>82</v>
      </c>
      <c r="BK125" s="112">
        <f t="shared" si="14"/>
        <v>0</v>
      </c>
      <c r="BL125" s="21" t="s">
        <v>546</v>
      </c>
      <c r="BM125" s="21" t="s">
        <v>559</v>
      </c>
    </row>
    <row r="126" spans="2:65" s="1" customFormat="1" ht="16.5" customHeight="1">
      <c r="B126" s="37"/>
      <c r="C126" s="169" t="s">
        <v>174</v>
      </c>
      <c r="D126" s="169" t="s">
        <v>150</v>
      </c>
      <c r="E126" s="170" t="s">
        <v>560</v>
      </c>
      <c r="F126" s="259" t="s">
        <v>561</v>
      </c>
      <c r="G126" s="259"/>
      <c r="H126" s="259"/>
      <c r="I126" s="259"/>
      <c r="J126" s="171" t="s">
        <v>552</v>
      </c>
      <c r="K126" s="172">
        <v>1</v>
      </c>
      <c r="L126" s="264">
        <v>0</v>
      </c>
      <c r="M126" s="265"/>
      <c r="N126" s="266">
        <f t="shared" si="5"/>
        <v>0</v>
      </c>
      <c r="O126" s="266"/>
      <c r="P126" s="266"/>
      <c r="Q126" s="266"/>
      <c r="R126" s="39"/>
      <c r="T126" s="173" t="s">
        <v>22</v>
      </c>
      <c r="U126" s="46" t="s">
        <v>41</v>
      </c>
      <c r="V126" s="38"/>
      <c r="W126" s="174">
        <f t="shared" si="6"/>
        <v>0</v>
      </c>
      <c r="X126" s="174">
        <v>0</v>
      </c>
      <c r="Y126" s="174">
        <f t="shared" si="7"/>
        <v>0</v>
      </c>
      <c r="Z126" s="174">
        <v>0</v>
      </c>
      <c r="AA126" s="175">
        <f t="shared" si="8"/>
        <v>0</v>
      </c>
      <c r="AR126" s="21" t="s">
        <v>546</v>
      </c>
      <c r="AT126" s="21" t="s">
        <v>150</v>
      </c>
      <c r="AU126" s="21" t="s">
        <v>85</v>
      </c>
      <c r="AY126" s="21" t="s">
        <v>149</v>
      </c>
      <c r="BE126" s="112">
        <f t="shared" si="9"/>
        <v>0</v>
      </c>
      <c r="BF126" s="112">
        <f t="shared" si="10"/>
        <v>0</v>
      </c>
      <c r="BG126" s="112">
        <f t="shared" si="11"/>
        <v>0</v>
      </c>
      <c r="BH126" s="112">
        <f t="shared" si="12"/>
        <v>0</v>
      </c>
      <c r="BI126" s="112">
        <f t="shared" si="13"/>
        <v>0</v>
      </c>
      <c r="BJ126" s="21" t="s">
        <v>82</v>
      </c>
      <c r="BK126" s="112">
        <f t="shared" si="14"/>
        <v>0</v>
      </c>
      <c r="BL126" s="21" t="s">
        <v>546</v>
      </c>
      <c r="BM126" s="21" t="s">
        <v>562</v>
      </c>
    </row>
    <row r="127" spans="2:65" s="1" customFormat="1" ht="16.5" customHeight="1">
      <c r="B127" s="37"/>
      <c r="C127" s="169" t="s">
        <v>182</v>
      </c>
      <c r="D127" s="169" t="s">
        <v>150</v>
      </c>
      <c r="E127" s="170" t="s">
        <v>563</v>
      </c>
      <c r="F127" s="259" t="s">
        <v>564</v>
      </c>
      <c r="G127" s="259"/>
      <c r="H127" s="259"/>
      <c r="I127" s="259"/>
      <c r="J127" s="171" t="s">
        <v>565</v>
      </c>
      <c r="K127" s="172">
        <v>1</v>
      </c>
      <c r="L127" s="264">
        <v>0</v>
      </c>
      <c r="M127" s="265"/>
      <c r="N127" s="266">
        <f t="shared" si="5"/>
        <v>0</v>
      </c>
      <c r="O127" s="266"/>
      <c r="P127" s="266"/>
      <c r="Q127" s="266"/>
      <c r="R127" s="39"/>
      <c r="T127" s="173" t="s">
        <v>22</v>
      </c>
      <c r="U127" s="46" t="s">
        <v>41</v>
      </c>
      <c r="V127" s="38"/>
      <c r="W127" s="174">
        <f t="shared" si="6"/>
        <v>0</v>
      </c>
      <c r="X127" s="174">
        <v>0</v>
      </c>
      <c r="Y127" s="174">
        <f t="shared" si="7"/>
        <v>0</v>
      </c>
      <c r="Z127" s="174">
        <v>0</v>
      </c>
      <c r="AA127" s="175">
        <f t="shared" si="8"/>
        <v>0</v>
      </c>
      <c r="AR127" s="21" t="s">
        <v>546</v>
      </c>
      <c r="AT127" s="21" t="s">
        <v>150</v>
      </c>
      <c r="AU127" s="21" t="s">
        <v>85</v>
      </c>
      <c r="AY127" s="21" t="s">
        <v>149</v>
      </c>
      <c r="BE127" s="112">
        <f t="shared" si="9"/>
        <v>0</v>
      </c>
      <c r="BF127" s="112">
        <f t="shared" si="10"/>
        <v>0</v>
      </c>
      <c r="BG127" s="112">
        <f t="shared" si="11"/>
        <v>0</v>
      </c>
      <c r="BH127" s="112">
        <f t="shared" si="12"/>
        <v>0</v>
      </c>
      <c r="BI127" s="112">
        <f t="shared" si="13"/>
        <v>0</v>
      </c>
      <c r="BJ127" s="21" t="s">
        <v>82</v>
      </c>
      <c r="BK127" s="112">
        <f t="shared" si="14"/>
        <v>0</v>
      </c>
      <c r="BL127" s="21" t="s">
        <v>546</v>
      </c>
      <c r="BM127" s="21" t="s">
        <v>566</v>
      </c>
    </row>
    <row r="128" spans="2:65" s="1" customFormat="1" ht="25.5" customHeight="1">
      <c r="B128" s="37"/>
      <c r="C128" s="169" t="s">
        <v>179</v>
      </c>
      <c r="D128" s="169" t="s">
        <v>150</v>
      </c>
      <c r="E128" s="170" t="s">
        <v>567</v>
      </c>
      <c r="F128" s="259" t="s">
        <v>568</v>
      </c>
      <c r="G128" s="259"/>
      <c r="H128" s="259"/>
      <c r="I128" s="259"/>
      <c r="J128" s="171" t="s">
        <v>552</v>
      </c>
      <c r="K128" s="172">
        <v>1</v>
      </c>
      <c r="L128" s="264">
        <v>0</v>
      </c>
      <c r="M128" s="265"/>
      <c r="N128" s="266">
        <f t="shared" si="5"/>
        <v>0</v>
      </c>
      <c r="O128" s="266"/>
      <c r="P128" s="266"/>
      <c r="Q128" s="266"/>
      <c r="R128" s="39"/>
      <c r="T128" s="173" t="s">
        <v>22</v>
      </c>
      <c r="U128" s="46" t="s">
        <v>41</v>
      </c>
      <c r="V128" s="38"/>
      <c r="W128" s="174">
        <f t="shared" si="6"/>
        <v>0</v>
      </c>
      <c r="X128" s="174">
        <v>0</v>
      </c>
      <c r="Y128" s="174">
        <f t="shared" si="7"/>
        <v>0</v>
      </c>
      <c r="Z128" s="174">
        <v>0</v>
      </c>
      <c r="AA128" s="175">
        <f t="shared" si="8"/>
        <v>0</v>
      </c>
      <c r="AR128" s="21" t="s">
        <v>546</v>
      </c>
      <c r="AT128" s="21" t="s">
        <v>150</v>
      </c>
      <c r="AU128" s="21" t="s">
        <v>85</v>
      </c>
      <c r="AY128" s="21" t="s">
        <v>149</v>
      </c>
      <c r="BE128" s="112">
        <f t="shared" si="9"/>
        <v>0</v>
      </c>
      <c r="BF128" s="112">
        <f t="shared" si="10"/>
        <v>0</v>
      </c>
      <c r="BG128" s="112">
        <f t="shared" si="11"/>
        <v>0</v>
      </c>
      <c r="BH128" s="112">
        <f t="shared" si="12"/>
        <v>0</v>
      </c>
      <c r="BI128" s="112">
        <f t="shared" si="13"/>
        <v>0</v>
      </c>
      <c r="BJ128" s="21" t="s">
        <v>82</v>
      </c>
      <c r="BK128" s="112">
        <f t="shared" si="14"/>
        <v>0</v>
      </c>
      <c r="BL128" s="21" t="s">
        <v>546</v>
      </c>
      <c r="BM128" s="21" t="s">
        <v>569</v>
      </c>
    </row>
    <row r="129" spans="2:63" s="1" customFormat="1" ht="49.9" customHeight="1">
      <c r="B129" s="37"/>
      <c r="C129" s="38"/>
      <c r="D129" s="160" t="s">
        <v>539</v>
      </c>
      <c r="E129" s="38"/>
      <c r="F129" s="38"/>
      <c r="G129" s="38"/>
      <c r="H129" s="38"/>
      <c r="I129" s="38"/>
      <c r="J129" s="38"/>
      <c r="K129" s="38"/>
      <c r="L129" s="38"/>
      <c r="M129" s="38"/>
      <c r="N129" s="276">
        <f t="shared" ref="N129:N134" si="15">BK129</f>
        <v>0</v>
      </c>
      <c r="O129" s="277"/>
      <c r="P129" s="277"/>
      <c r="Q129" s="277"/>
      <c r="R129" s="39"/>
      <c r="T129" s="145"/>
      <c r="U129" s="38"/>
      <c r="V129" s="38"/>
      <c r="W129" s="38"/>
      <c r="X129" s="38"/>
      <c r="Y129" s="38"/>
      <c r="Z129" s="38"/>
      <c r="AA129" s="80"/>
      <c r="AT129" s="21" t="s">
        <v>75</v>
      </c>
      <c r="AU129" s="21" t="s">
        <v>76</v>
      </c>
      <c r="AY129" s="21" t="s">
        <v>540</v>
      </c>
      <c r="BK129" s="112">
        <f>SUM(BK130:BK134)</f>
        <v>0</v>
      </c>
    </row>
    <row r="130" spans="2:63" s="1" customFormat="1" ht="22.35" customHeight="1">
      <c r="B130" s="37"/>
      <c r="C130" s="203" t="s">
        <v>22</v>
      </c>
      <c r="D130" s="203" t="s">
        <v>150</v>
      </c>
      <c r="E130" s="204" t="s">
        <v>22</v>
      </c>
      <c r="F130" s="260" t="s">
        <v>22</v>
      </c>
      <c r="G130" s="260"/>
      <c r="H130" s="260"/>
      <c r="I130" s="260"/>
      <c r="J130" s="205" t="s">
        <v>22</v>
      </c>
      <c r="K130" s="206"/>
      <c r="L130" s="264"/>
      <c r="M130" s="266"/>
      <c r="N130" s="266">
        <f t="shared" si="15"/>
        <v>0</v>
      </c>
      <c r="O130" s="266"/>
      <c r="P130" s="266"/>
      <c r="Q130" s="266"/>
      <c r="R130" s="39"/>
      <c r="T130" s="173" t="s">
        <v>22</v>
      </c>
      <c r="U130" s="207" t="s">
        <v>41</v>
      </c>
      <c r="V130" s="38"/>
      <c r="W130" s="38"/>
      <c r="X130" s="38"/>
      <c r="Y130" s="38"/>
      <c r="Z130" s="38"/>
      <c r="AA130" s="80"/>
      <c r="AT130" s="21" t="s">
        <v>540</v>
      </c>
      <c r="AU130" s="21" t="s">
        <v>82</v>
      </c>
      <c r="AY130" s="21" t="s">
        <v>540</v>
      </c>
      <c r="BE130" s="112">
        <f>IF(U130="základní",N130,0)</f>
        <v>0</v>
      </c>
      <c r="BF130" s="112">
        <f>IF(U130="snížená",N130,0)</f>
        <v>0</v>
      </c>
      <c r="BG130" s="112">
        <f>IF(U130="zákl. přenesená",N130,0)</f>
        <v>0</v>
      </c>
      <c r="BH130" s="112">
        <f>IF(U130="sníž. přenesená",N130,0)</f>
        <v>0</v>
      </c>
      <c r="BI130" s="112">
        <f>IF(U130="nulová",N130,0)</f>
        <v>0</v>
      </c>
      <c r="BJ130" s="21" t="s">
        <v>82</v>
      </c>
      <c r="BK130" s="112">
        <f>L130*K130</f>
        <v>0</v>
      </c>
    </row>
    <row r="131" spans="2:63" s="1" customFormat="1" ht="22.35" customHeight="1">
      <c r="B131" s="37"/>
      <c r="C131" s="203" t="s">
        <v>22</v>
      </c>
      <c r="D131" s="203" t="s">
        <v>150</v>
      </c>
      <c r="E131" s="204" t="s">
        <v>22</v>
      </c>
      <c r="F131" s="260" t="s">
        <v>22</v>
      </c>
      <c r="G131" s="260"/>
      <c r="H131" s="260"/>
      <c r="I131" s="260"/>
      <c r="J131" s="205" t="s">
        <v>22</v>
      </c>
      <c r="K131" s="206"/>
      <c r="L131" s="264"/>
      <c r="M131" s="266"/>
      <c r="N131" s="266">
        <f t="shared" si="15"/>
        <v>0</v>
      </c>
      <c r="O131" s="266"/>
      <c r="P131" s="266"/>
      <c r="Q131" s="266"/>
      <c r="R131" s="39"/>
      <c r="T131" s="173" t="s">
        <v>22</v>
      </c>
      <c r="U131" s="207" t="s">
        <v>41</v>
      </c>
      <c r="V131" s="38"/>
      <c r="W131" s="38"/>
      <c r="X131" s="38"/>
      <c r="Y131" s="38"/>
      <c r="Z131" s="38"/>
      <c r="AA131" s="80"/>
      <c r="AT131" s="21" t="s">
        <v>540</v>
      </c>
      <c r="AU131" s="21" t="s">
        <v>82</v>
      </c>
      <c r="AY131" s="21" t="s">
        <v>540</v>
      </c>
      <c r="BE131" s="112">
        <f>IF(U131="základní",N131,0)</f>
        <v>0</v>
      </c>
      <c r="BF131" s="112">
        <f>IF(U131="snížená",N131,0)</f>
        <v>0</v>
      </c>
      <c r="BG131" s="112">
        <f>IF(U131="zákl. přenesená",N131,0)</f>
        <v>0</v>
      </c>
      <c r="BH131" s="112">
        <f>IF(U131="sníž. přenesená",N131,0)</f>
        <v>0</v>
      </c>
      <c r="BI131" s="112">
        <f>IF(U131="nulová",N131,0)</f>
        <v>0</v>
      </c>
      <c r="BJ131" s="21" t="s">
        <v>82</v>
      </c>
      <c r="BK131" s="112">
        <f>L131*K131</f>
        <v>0</v>
      </c>
    </row>
    <row r="132" spans="2:63" s="1" customFormat="1" ht="22.35" customHeight="1">
      <c r="B132" s="37"/>
      <c r="C132" s="203" t="s">
        <v>22</v>
      </c>
      <c r="D132" s="203" t="s">
        <v>150</v>
      </c>
      <c r="E132" s="204" t="s">
        <v>22</v>
      </c>
      <c r="F132" s="260" t="s">
        <v>22</v>
      </c>
      <c r="G132" s="260"/>
      <c r="H132" s="260"/>
      <c r="I132" s="260"/>
      <c r="J132" s="205" t="s">
        <v>22</v>
      </c>
      <c r="K132" s="206"/>
      <c r="L132" s="264"/>
      <c r="M132" s="266"/>
      <c r="N132" s="266">
        <f t="shared" si="15"/>
        <v>0</v>
      </c>
      <c r="O132" s="266"/>
      <c r="P132" s="266"/>
      <c r="Q132" s="266"/>
      <c r="R132" s="39"/>
      <c r="T132" s="173" t="s">
        <v>22</v>
      </c>
      <c r="U132" s="207" t="s">
        <v>41</v>
      </c>
      <c r="V132" s="38"/>
      <c r="W132" s="38"/>
      <c r="X132" s="38"/>
      <c r="Y132" s="38"/>
      <c r="Z132" s="38"/>
      <c r="AA132" s="80"/>
      <c r="AT132" s="21" t="s">
        <v>540</v>
      </c>
      <c r="AU132" s="21" t="s">
        <v>82</v>
      </c>
      <c r="AY132" s="21" t="s">
        <v>540</v>
      </c>
      <c r="BE132" s="112">
        <f>IF(U132="základní",N132,0)</f>
        <v>0</v>
      </c>
      <c r="BF132" s="112">
        <f>IF(U132="snížená",N132,0)</f>
        <v>0</v>
      </c>
      <c r="BG132" s="112">
        <f>IF(U132="zákl. přenesená",N132,0)</f>
        <v>0</v>
      </c>
      <c r="BH132" s="112">
        <f>IF(U132="sníž. přenesená",N132,0)</f>
        <v>0</v>
      </c>
      <c r="BI132" s="112">
        <f>IF(U132="nulová",N132,0)</f>
        <v>0</v>
      </c>
      <c r="BJ132" s="21" t="s">
        <v>82</v>
      </c>
      <c r="BK132" s="112">
        <f>L132*K132</f>
        <v>0</v>
      </c>
    </row>
    <row r="133" spans="2:63" s="1" customFormat="1" ht="22.35" customHeight="1">
      <c r="B133" s="37"/>
      <c r="C133" s="203" t="s">
        <v>22</v>
      </c>
      <c r="D133" s="203" t="s">
        <v>150</v>
      </c>
      <c r="E133" s="204" t="s">
        <v>22</v>
      </c>
      <c r="F133" s="260" t="s">
        <v>22</v>
      </c>
      <c r="G133" s="260"/>
      <c r="H133" s="260"/>
      <c r="I133" s="260"/>
      <c r="J133" s="205" t="s">
        <v>22</v>
      </c>
      <c r="K133" s="206"/>
      <c r="L133" s="264"/>
      <c r="M133" s="266"/>
      <c r="N133" s="266">
        <f t="shared" si="15"/>
        <v>0</v>
      </c>
      <c r="O133" s="266"/>
      <c r="P133" s="266"/>
      <c r="Q133" s="266"/>
      <c r="R133" s="39"/>
      <c r="T133" s="173" t="s">
        <v>22</v>
      </c>
      <c r="U133" s="207" t="s">
        <v>41</v>
      </c>
      <c r="V133" s="38"/>
      <c r="W133" s="38"/>
      <c r="X133" s="38"/>
      <c r="Y133" s="38"/>
      <c r="Z133" s="38"/>
      <c r="AA133" s="80"/>
      <c r="AT133" s="21" t="s">
        <v>540</v>
      </c>
      <c r="AU133" s="21" t="s">
        <v>82</v>
      </c>
      <c r="AY133" s="21" t="s">
        <v>540</v>
      </c>
      <c r="BE133" s="112">
        <f>IF(U133="základní",N133,0)</f>
        <v>0</v>
      </c>
      <c r="BF133" s="112">
        <f>IF(U133="snížená",N133,0)</f>
        <v>0</v>
      </c>
      <c r="BG133" s="112">
        <f>IF(U133="zákl. přenesená",N133,0)</f>
        <v>0</v>
      </c>
      <c r="BH133" s="112">
        <f>IF(U133="sníž. přenesená",N133,0)</f>
        <v>0</v>
      </c>
      <c r="BI133" s="112">
        <f>IF(U133="nulová",N133,0)</f>
        <v>0</v>
      </c>
      <c r="BJ133" s="21" t="s">
        <v>82</v>
      </c>
      <c r="BK133" s="112">
        <f>L133*K133</f>
        <v>0</v>
      </c>
    </row>
    <row r="134" spans="2:63" s="1" customFormat="1" ht="22.35" customHeight="1">
      <c r="B134" s="37"/>
      <c r="C134" s="203" t="s">
        <v>22</v>
      </c>
      <c r="D134" s="203" t="s">
        <v>150</v>
      </c>
      <c r="E134" s="204" t="s">
        <v>22</v>
      </c>
      <c r="F134" s="260" t="s">
        <v>22</v>
      </c>
      <c r="G134" s="260"/>
      <c r="H134" s="260"/>
      <c r="I134" s="260"/>
      <c r="J134" s="205" t="s">
        <v>22</v>
      </c>
      <c r="K134" s="206"/>
      <c r="L134" s="264"/>
      <c r="M134" s="266"/>
      <c r="N134" s="266">
        <f t="shared" si="15"/>
        <v>0</v>
      </c>
      <c r="O134" s="266"/>
      <c r="P134" s="266"/>
      <c r="Q134" s="266"/>
      <c r="R134" s="39"/>
      <c r="T134" s="173" t="s">
        <v>22</v>
      </c>
      <c r="U134" s="207" t="s">
        <v>41</v>
      </c>
      <c r="V134" s="58"/>
      <c r="W134" s="58"/>
      <c r="X134" s="58"/>
      <c r="Y134" s="58"/>
      <c r="Z134" s="58"/>
      <c r="AA134" s="60"/>
      <c r="AT134" s="21" t="s">
        <v>540</v>
      </c>
      <c r="AU134" s="21" t="s">
        <v>82</v>
      </c>
      <c r="AY134" s="21" t="s">
        <v>540</v>
      </c>
      <c r="BE134" s="112">
        <f>IF(U134="základní",N134,0)</f>
        <v>0</v>
      </c>
      <c r="BF134" s="112">
        <f>IF(U134="snížená",N134,0)</f>
        <v>0</v>
      </c>
      <c r="BG134" s="112">
        <f>IF(U134="zákl. přenesená",N134,0)</f>
        <v>0</v>
      </c>
      <c r="BH134" s="112">
        <f>IF(U134="sníž. přenesená",N134,0)</f>
        <v>0</v>
      </c>
      <c r="BI134" s="112">
        <f>IF(U134="nulová",N134,0)</f>
        <v>0</v>
      </c>
      <c r="BJ134" s="21" t="s">
        <v>82</v>
      </c>
      <c r="BK134" s="112">
        <f>L134*K134</f>
        <v>0</v>
      </c>
    </row>
    <row r="135" spans="2:63" s="1" customFormat="1" ht="6.95" customHeight="1">
      <c r="B135" s="61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3"/>
    </row>
  </sheetData>
  <sheetProtection algorithmName="SHA-512" hashValue="/GfwBifY1yVGJNaeTEn9LxXLYMBnlAPJheO30SGt86hxgmlm+cygeagmd9YSDLg8tOXxpMnR8wITprv3eUYOvQ==" saltValue="P8p3YbnJUo/YPcBPp6/e7BYlBKfEfxaKOss5lNrqYvuVKitdbW6hiTDew88cS4ii5E6z6AKPWsMKWnz7gQVPZQ==" spinCount="10" sheet="1" objects="1" scenarios="1" formatColumns="0" formatRows="0"/>
  <mergeCells count="108">
    <mergeCell ref="O18:P18"/>
    <mergeCell ref="O20:P20"/>
    <mergeCell ref="O21:P21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L131:M131"/>
    <mergeCell ref="N131:Q131"/>
    <mergeCell ref="L132:M132"/>
    <mergeCell ref="N132:Q132"/>
    <mergeCell ref="L133:M133"/>
    <mergeCell ref="N133:Q133"/>
    <mergeCell ref="L134:M134"/>
    <mergeCell ref="N134:Q134"/>
    <mergeCell ref="N129:Q129"/>
    <mergeCell ref="L127:M127"/>
    <mergeCell ref="N127:Q127"/>
    <mergeCell ref="L128:M128"/>
    <mergeCell ref="N128:Q128"/>
    <mergeCell ref="F127:I127"/>
    <mergeCell ref="F130:I130"/>
    <mergeCell ref="F128:I128"/>
    <mergeCell ref="L130:M130"/>
    <mergeCell ref="N130:Q130"/>
    <mergeCell ref="F124:I124"/>
    <mergeCell ref="F126:I126"/>
    <mergeCell ref="F125:I125"/>
    <mergeCell ref="L124:M124"/>
    <mergeCell ref="N124:Q124"/>
    <mergeCell ref="L125:M125"/>
    <mergeCell ref="N125:Q125"/>
    <mergeCell ref="L126:M126"/>
    <mergeCell ref="N126:Q126"/>
    <mergeCell ref="N118:Q118"/>
    <mergeCell ref="N119:Q119"/>
    <mergeCell ref="N120:Q120"/>
    <mergeCell ref="F121:I121"/>
    <mergeCell ref="F123:I123"/>
    <mergeCell ref="L121:M121"/>
    <mergeCell ref="N121:Q121"/>
    <mergeCell ref="F122:I122"/>
    <mergeCell ref="L122:M122"/>
    <mergeCell ref="N122:Q122"/>
    <mergeCell ref="L123:M123"/>
    <mergeCell ref="N123:Q123"/>
    <mergeCell ref="C107:Q107"/>
    <mergeCell ref="F109:P109"/>
    <mergeCell ref="F110:P110"/>
    <mergeCell ref="M112:P112"/>
    <mergeCell ref="M114:Q114"/>
    <mergeCell ref="M115:Q115"/>
    <mergeCell ref="F117:I117"/>
    <mergeCell ref="L117:M117"/>
    <mergeCell ref="N117:Q117"/>
    <mergeCell ref="F134:I134"/>
    <mergeCell ref="F131:I131"/>
    <mergeCell ref="F132:I132"/>
    <mergeCell ref="F133:I133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3:Q93"/>
    <mergeCell ref="N97:Q97"/>
    <mergeCell ref="N94:Q94"/>
    <mergeCell ref="N95:Q95"/>
    <mergeCell ref="N96:Q96"/>
    <mergeCell ref="N98:Q98"/>
    <mergeCell ref="N99:Q99"/>
    <mergeCell ref="L101:Q101"/>
    <mergeCell ref="D95:H95"/>
    <mergeCell ref="D94:H94"/>
    <mergeCell ref="D96:H96"/>
    <mergeCell ref="D97:H97"/>
    <mergeCell ref="D98:H98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E15:L15"/>
    <mergeCell ref="O15:P15"/>
    <mergeCell ref="O17:P17"/>
  </mergeCells>
  <dataValidations count="2">
    <dataValidation type="list" allowBlank="1" showInputMessage="1" showErrorMessage="1" error="Povoleny jsou hodnoty K, M." sqref="D130:D135">
      <formula1>"K, M"</formula1>
    </dataValidation>
    <dataValidation type="list" allowBlank="1" showInputMessage="1" showErrorMessage="1" error="Povoleny jsou hodnoty základní, snížená, zákl. přenesená, sníž. přenesená, nulová." sqref="U130:U135">
      <formula1>"základní, snížená, zákl. přenesená, sníž. přenesená, nulová"</formula1>
    </dataValidation>
  </dataValidations>
  <hyperlinks>
    <hyperlink ref="F1:G1" location="C2" display="1) Krycí list rozpočtu"/>
    <hyperlink ref="H1:K1" location="C86" display="2) Rekapitulace rozpočtu"/>
    <hyperlink ref="L1" location="C117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1 - stavební úpravy komun...</vt:lpstr>
      <vt:lpstr>2 - Vedlejší a ostatní ro...</vt:lpstr>
      <vt:lpstr>'1 - stavební úpravy komun...'!Názvy_tisku</vt:lpstr>
      <vt:lpstr>'2 - Vedlejší a ostatní ro...'!Názvy_tisku</vt:lpstr>
      <vt:lpstr>'Rekapitulace stavby'!Názvy_tisku</vt:lpstr>
      <vt:lpstr>'1 - stavební úpravy komun...'!Oblast_tisku</vt:lpstr>
      <vt:lpstr>'2 - Vedlejší a ostatní ro...'!Oblast_tisku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HP-JANOVSKY\Dusan</dc:creator>
  <cp:lastModifiedBy>Dusan</cp:lastModifiedBy>
  <dcterms:created xsi:type="dcterms:W3CDTF">2018-10-18T05:51:47Z</dcterms:created>
  <dcterms:modified xsi:type="dcterms:W3CDTF">2018-10-18T05:52:37Z</dcterms:modified>
</cp:coreProperties>
</file>