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Toveř\Desktop\"/>
    </mc:Choice>
  </mc:AlternateContent>
  <xr:revisionPtr revIDLastSave="0" documentId="13_ncr:1_{C2C8553E-F78F-40F0-9F0B-81C717B3F21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E32" i="1"/>
  <c r="K31" i="1"/>
  <c r="K33" i="1" s="1"/>
  <c r="J40" i="1" s="1"/>
  <c r="K40" i="1" s="1"/>
  <c r="E31" i="1"/>
  <c r="K27" i="1"/>
  <c r="E27" i="1"/>
  <c r="K26" i="1"/>
  <c r="E26" i="1"/>
  <c r="K25" i="1"/>
  <c r="K28" i="1" s="1"/>
  <c r="E25" i="1"/>
  <c r="K21" i="1"/>
  <c r="K22" i="1" s="1"/>
  <c r="E21" i="1"/>
  <c r="K20" i="1"/>
  <c r="E20" i="1"/>
  <c r="K16" i="1"/>
  <c r="E16" i="1"/>
  <c r="K15" i="1"/>
  <c r="E15" i="1"/>
  <c r="K11" i="1"/>
  <c r="K12" i="1" s="1"/>
  <c r="E11" i="1"/>
  <c r="K10" i="1"/>
  <c r="E10" i="1"/>
  <c r="K9" i="1"/>
  <c r="K5" i="1"/>
  <c r="E5" i="1"/>
  <c r="K4" i="1"/>
  <c r="K6" i="1" s="1"/>
  <c r="E4" i="1"/>
  <c r="E12" i="1" l="1"/>
  <c r="E22" i="1"/>
  <c r="D38" i="1" s="1"/>
  <c r="E38" i="1" s="1"/>
  <c r="E33" i="1"/>
  <c r="D40" i="1" s="1"/>
  <c r="E40" i="1" s="1"/>
  <c r="E17" i="1"/>
  <c r="D37" i="1" s="1"/>
  <c r="E37" i="1" s="1"/>
  <c r="E6" i="1"/>
  <c r="C6" i="1" s="1"/>
  <c r="D36" i="1"/>
  <c r="E36" i="1" s="1"/>
  <c r="E28" i="1"/>
  <c r="K17" i="1"/>
  <c r="C28" i="1"/>
  <c r="D41" i="1"/>
  <c r="E41" i="1" s="1"/>
  <c r="C17" i="1"/>
  <c r="I6" i="1"/>
  <c r="J36" i="1"/>
  <c r="I22" i="1"/>
  <c r="J38" i="1"/>
  <c r="K38" i="1" s="1"/>
  <c r="J37" i="1"/>
  <c r="K37" i="1" s="1"/>
  <c r="I17" i="1"/>
  <c r="C12" i="1"/>
  <c r="D39" i="1"/>
  <c r="E39" i="1" s="1"/>
  <c r="J39" i="1"/>
  <c r="K39" i="1" s="1"/>
  <c r="I12" i="1"/>
  <c r="I28" i="1"/>
  <c r="J41" i="1"/>
  <c r="K41" i="1" s="1"/>
  <c r="C22" i="1" l="1"/>
  <c r="D42" i="1"/>
  <c r="E42" i="1" s="1"/>
  <c r="K36" i="1"/>
  <c r="J42" i="1"/>
  <c r="C45" i="1" l="1"/>
  <c r="D45" i="1" s="1"/>
  <c r="I45" i="1"/>
  <c r="J45" i="1" s="1"/>
  <c r="K42" i="1"/>
  <c r="K44" i="1" s="1"/>
  <c r="K45" i="1" s="1"/>
</calcChain>
</file>

<file path=xl/sharedStrings.xml><?xml version="1.0" encoding="utf-8"?>
<sst xmlns="http://schemas.openxmlformats.org/spreadsheetml/2006/main" count="203" uniqueCount="73">
  <si>
    <t>Toveř</t>
  </si>
  <si>
    <t>Komunální odpad</t>
  </si>
  <si>
    <t>jednotka</t>
  </si>
  <si>
    <t>množství</t>
  </si>
  <si>
    <t>Kč</t>
  </si>
  <si>
    <t>Celkem</t>
  </si>
  <si>
    <t>svozů za rok</t>
  </si>
  <si>
    <t>ks</t>
  </si>
  <si>
    <t>odpadu za rok</t>
  </si>
  <si>
    <t>t</t>
  </si>
  <si>
    <t>SKO celkem bez DPH</t>
  </si>
  <si>
    <t>rok</t>
  </si>
  <si>
    <t>/t bez DPH</t>
  </si>
  <si>
    <t>Bioodpad</t>
  </si>
  <si>
    <t>svoz AVIA 10m3</t>
  </si>
  <si>
    <t>svoz press</t>
  </si>
  <si>
    <t>BIOodpadu za rok</t>
  </si>
  <si>
    <t>BIO celkem bez DPH</t>
  </si>
  <si>
    <t xml:space="preserve">Plast </t>
  </si>
  <si>
    <t>PLASTu za rok</t>
  </si>
  <si>
    <t>N celkem bez DPH</t>
  </si>
  <si>
    <t xml:space="preserve">Papír </t>
  </si>
  <si>
    <t>papíru za rok</t>
  </si>
  <si>
    <t>Tříděný odpad</t>
  </si>
  <si>
    <t>tetrapak</t>
  </si>
  <si>
    <t>výsyp/rok</t>
  </si>
  <si>
    <t>sklo-směsné</t>
  </si>
  <si>
    <t>Kč/t</t>
  </si>
  <si>
    <t>sklo-bílé</t>
  </si>
  <si>
    <t>Celkem bez DPH</t>
  </si>
  <si>
    <t>Komodita</t>
  </si>
  <si>
    <t>bez DPH</t>
  </si>
  <si>
    <t>s DPH 15%</t>
  </si>
  <si>
    <t>SKO</t>
  </si>
  <si>
    <t>Plast</t>
  </si>
  <si>
    <t>Papír</t>
  </si>
  <si>
    <t>BIO</t>
  </si>
  <si>
    <t>Sklo+Tetrapak</t>
  </si>
  <si>
    <t>Odpady celkem</t>
  </si>
  <si>
    <t>rozdíl 2018 a 2019</t>
  </si>
  <si>
    <t>obyvatel</t>
  </si>
  <si>
    <t>poplatek</t>
  </si>
  <si>
    <t>poplatek s DPH</t>
  </si>
  <si>
    <t>Celkové náklady</t>
  </si>
  <si>
    <t>sklo-bílé i barevné</t>
  </si>
  <si>
    <t>svoz</t>
  </si>
  <si>
    <t>Sběrové soboty</t>
  </si>
  <si>
    <t>objemný odpad</t>
  </si>
  <si>
    <t>nebezpečný odpad</t>
  </si>
  <si>
    <t>celkem bez DPH</t>
  </si>
  <si>
    <t>Odměna EKOKOM</t>
  </si>
  <si>
    <t>Skutečné nákldy obce dle FIN za období 12/2017-11/2018</t>
  </si>
  <si>
    <t>SKO + bio</t>
  </si>
  <si>
    <t>TSMO</t>
  </si>
  <si>
    <t>ROZDíL</t>
  </si>
  <si>
    <t>VO, NO</t>
  </si>
  <si>
    <t>Obec</t>
  </si>
  <si>
    <t xml:space="preserve"> minus 6487</t>
  </si>
  <si>
    <t>papír, plast, sklo, tetra pack</t>
  </si>
  <si>
    <t>počet obyvatel k 1.1. 2018</t>
  </si>
  <si>
    <t>náklady na obyvatele</t>
  </si>
  <si>
    <t>Příjem 2018</t>
  </si>
  <si>
    <t>Rozdíl (dofinancování obce)</t>
  </si>
  <si>
    <t>Místní poplatek osobu/nemovitostu rekr. Objektů</t>
  </si>
  <si>
    <t>Náklady 2018(minus odměna EKOKOM)</t>
  </si>
  <si>
    <t>Rozdíl celkem</t>
  </si>
  <si>
    <t xml:space="preserve"> Celkem náklady 2018  skutečnost</t>
  </si>
  <si>
    <t>Tovéř- odhad</t>
  </si>
  <si>
    <t>ODVOZ A LIKVIDACE ODPADŮ OBCE 2018</t>
  </si>
  <si>
    <t>ODVOZ A LIKVIDACE ODPADŮ 2019</t>
  </si>
  <si>
    <t>v Tovéři 12.3.2019</t>
  </si>
  <si>
    <t>vypracoval Miroslav Majer</t>
  </si>
  <si>
    <t>údaje za TSMO: Ing.Radim Plachý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</si>
</sst>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6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3" fillId="2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1" fillId="0" borderId="4" xfId="1" applyBorder="1"/>
    <xf numFmtId="0" fontId="0" fillId="2" borderId="6" xfId="0" applyFill="1" applyBorder="1"/>
    <xf numFmtId="0" fontId="0" fillId="0" borderId="7" xfId="0" applyBorder="1"/>
    <xf numFmtId="0" fontId="2" fillId="0" borderId="7" xfId="0" applyFont="1" applyBorder="1"/>
    <xf numFmtId="44" fontId="1" fillId="0" borderId="8" xfId="1" applyBorder="1"/>
    <xf numFmtId="164" fontId="1" fillId="0" borderId="9" xfId="1" applyNumberFormat="1" applyBorder="1"/>
    <xf numFmtId="0" fontId="2" fillId="0" borderId="10" xfId="0" applyFont="1" applyBorder="1"/>
    <xf numFmtId="44" fontId="1" fillId="0" borderId="11" xfId="1" applyBorder="1"/>
    <xf numFmtId="164" fontId="3" fillId="0" borderId="12" xfId="0" applyNumberFormat="1" applyFont="1" applyBorder="1"/>
    <xf numFmtId="0" fontId="5" fillId="0" borderId="10" xfId="0" applyFont="1" applyBorder="1"/>
    <xf numFmtId="44" fontId="2" fillId="0" borderId="11" xfId="1" applyFont="1" applyBorder="1"/>
    <xf numFmtId="164" fontId="3" fillId="0" borderId="9" xfId="1" applyNumberFormat="1" applyFont="1" applyBorder="1"/>
    <xf numFmtId="0" fontId="0" fillId="2" borderId="13" xfId="0" applyFill="1" applyBorder="1"/>
    <xf numFmtId="0" fontId="0" fillId="0" borderId="14" xfId="0" applyBorder="1"/>
    <xf numFmtId="164" fontId="0" fillId="2" borderId="15" xfId="0" applyNumberFormat="1" applyFill="1" applyBorder="1" applyAlignment="1">
      <alignment horizontal="right"/>
    </xf>
    <xf numFmtId="0" fontId="0" fillId="2" borderId="16" xfId="0" applyFill="1" applyBorder="1" applyAlignment="1">
      <alignment horizontal="left"/>
    </xf>
    <xf numFmtId="164" fontId="0" fillId="2" borderId="17" xfId="0" applyNumberFormat="1" applyFill="1" applyBorder="1"/>
    <xf numFmtId="44" fontId="1" fillId="0" borderId="7" xfId="1" applyBorder="1"/>
    <xf numFmtId="0" fontId="3" fillId="4" borderId="1" xfId="0" applyFont="1" applyFill="1" applyBorder="1"/>
    <xf numFmtId="0" fontId="0" fillId="4" borderId="6" xfId="0" applyFill="1" applyBorder="1"/>
    <xf numFmtId="0" fontId="0" fillId="4" borderId="13" xfId="0" applyFill="1" applyBorder="1"/>
    <xf numFmtId="164" fontId="0" fillId="4" borderId="15" xfId="1" applyNumberFormat="1" applyFont="1" applyFill="1" applyBorder="1"/>
    <xf numFmtId="0" fontId="0" fillId="4" borderId="16" xfId="0" applyFill="1" applyBorder="1" applyAlignment="1">
      <alignment horizontal="left"/>
    </xf>
    <xf numFmtId="164" fontId="0" fillId="4" borderId="17" xfId="0" applyNumberFormat="1" applyFill="1" applyBorder="1"/>
    <xf numFmtId="0" fontId="3" fillId="5" borderId="1" xfId="0" applyFont="1" applyFill="1" applyBorder="1"/>
    <xf numFmtId="0" fontId="0" fillId="5" borderId="6" xfId="0" applyFill="1" applyBorder="1"/>
    <xf numFmtId="164" fontId="0" fillId="0" borderId="12" xfId="0" applyNumberFormat="1" applyBorder="1"/>
    <xf numFmtId="44" fontId="2" fillId="0" borderId="4" xfId="1" applyFont="1" applyBorder="1"/>
    <xf numFmtId="44" fontId="5" fillId="0" borderId="4" xfId="1" applyFont="1" applyBorder="1"/>
    <xf numFmtId="0" fontId="0" fillId="5" borderId="13" xfId="0" applyFill="1" applyBorder="1"/>
    <xf numFmtId="164" fontId="1" fillId="5" borderId="15" xfId="1" applyNumberFormat="1" applyFill="1" applyBorder="1"/>
    <xf numFmtId="0" fontId="0" fillId="5" borderId="16" xfId="0" applyFill="1" applyBorder="1" applyAlignment="1">
      <alignment horizontal="left"/>
    </xf>
    <xf numFmtId="164" fontId="0" fillId="5" borderId="17" xfId="0" applyNumberFormat="1" applyFill="1" applyBorder="1"/>
    <xf numFmtId="0" fontId="3" fillId="0" borderId="1" xfId="0" applyFont="1" applyBorder="1"/>
    <xf numFmtId="0" fontId="0" fillId="6" borderId="6" xfId="0" applyFill="1" applyBorder="1"/>
    <xf numFmtId="0" fontId="5" fillId="0" borderId="7" xfId="0" applyFont="1" applyBorder="1"/>
    <xf numFmtId="44" fontId="5" fillId="0" borderId="7" xfId="1" applyFont="1" applyBorder="1"/>
    <xf numFmtId="0" fontId="0" fillId="7" borderId="6" xfId="0" applyFill="1" applyBorder="1"/>
    <xf numFmtId="0" fontId="0" fillId="0" borderId="13" xfId="0" applyBorder="1"/>
    <xf numFmtId="164" fontId="0" fillId="2" borderId="18" xfId="0" applyNumberFormat="1" applyFill="1" applyBorder="1"/>
    <xf numFmtId="164" fontId="1" fillId="2" borderId="17" xfId="1" applyNumberFormat="1" applyFill="1" applyBorder="1"/>
    <xf numFmtId="0" fontId="3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0" borderId="24" xfId="0" applyBorder="1"/>
    <xf numFmtId="44" fontId="0" fillId="0" borderId="25" xfId="0" applyNumberFormat="1" applyBorder="1"/>
    <xf numFmtId="164" fontId="0" fillId="0" borderId="5" xfId="0" applyNumberFormat="1" applyBorder="1"/>
    <xf numFmtId="0" fontId="0" fillId="4" borderId="26" xfId="0" applyFill="1" applyBorder="1"/>
    <xf numFmtId="0" fontId="0" fillId="0" borderId="10" xfId="0" applyBorder="1"/>
    <xf numFmtId="0" fontId="0" fillId="0" borderId="27" xfId="0" applyBorder="1"/>
    <xf numFmtId="44" fontId="0" fillId="0" borderId="27" xfId="0" applyNumberFormat="1" applyBorder="1"/>
    <xf numFmtId="164" fontId="0" fillId="0" borderId="9" xfId="0" applyNumberFormat="1" applyBorder="1"/>
    <xf numFmtId="0" fontId="0" fillId="5" borderId="26" xfId="0" applyFill="1" applyBorder="1"/>
    <xf numFmtId="0" fontId="0" fillId="6" borderId="28" xfId="0" applyFill="1" applyBorder="1"/>
    <xf numFmtId="0" fontId="0" fillId="0" borderId="29" xfId="0" applyBorder="1"/>
    <xf numFmtId="0" fontId="0" fillId="0" borderId="25" xfId="0" applyBorder="1"/>
    <xf numFmtId="44" fontId="0" fillId="0" borderId="30" xfId="0" applyNumberFormat="1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/>
    <xf numFmtId="0" fontId="0" fillId="0" borderId="15" xfId="0" applyBorder="1"/>
    <xf numFmtId="44" fontId="3" fillId="0" borderId="11" xfId="0" applyNumberFormat="1" applyFont="1" applyBorder="1"/>
    <xf numFmtId="164" fontId="3" fillId="4" borderId="11" xfId="0" applyNumberFormat="1" applyFont="1" applyFill="1" applyBorder="1"/>
    <xf numFmtId="44" fontId="3" fillId="0" borderId="0" xfId="1" applyFont="1"/>
    <xf numFmtId="44" fontId="1" fillId="0" borderId="0" xfId="1"/>
    <xf numFmtId="0" fontId="0" fillId="0" borderId="34" xfId="0" applyBorder="1"/>
    <xf numFmtId="0" fontId="0" fillId="0" borderId="35" xfId="0" applyBorder="1"/>
    <xf numFmtId="0" fontId="0" fillId="0" borderId="36" xfId="0" applyBorder="1"/>
    <xf numFmtId="164" fontId="0" fillId="0" borderId="0" xfId="0" applyNumberFormat="1"/>
    <xf numFmtId="0" fontId="2" fillId="0" borderId="14" xfId="0" applyFont="1" applyBorder="1" applyAlignment="1">
      <alignment horizontal="center"/>
    </xf>
    <xf numFmtId="164" fontId="5" fillId="0" borderId="18" xfId="0" applyNumberFormat="1" applyFont="1" applyBorder="1"/>
    <xf numFmtId="164" fontId="6" fillId="0" borderId="11" xfId="0" applyNumberFormat="1" applyFont="1" applyBorder="1"/>
    <xf numFmtId="9" fontId="1" fillId="0" borderId="0" xfId="2"/>
    <xf numFmtId="0" fontId="0" fillId="0" borderId="0" xfId="0" applyAlignment="1">
      <alignment horizontal="left"/>
    </xf>
    <xf numFmtId="164" fontId="1" fillId="0" borderId="0" xfId="1" applyNumberFormat="1"/>
    <xf numFmtId="0" fontId="0" fillId="3" borderId="28" xfId="0" applyFill="1" applyBorder="1"/>
    <xf numFmtId="0" fontId="3" fillId="8" borderId="1" xfId="0" applyFont="1" applyFill="1" applyBorder="1"/>
    <xf numFmtId="0" fontId="0" fillId="8" borderId="6" xfId="0" applyFill="1" applyBorder="1"/>
    <xf numFmtId="0" fontId="0" fillId="8" borderId="13" xfId="0" applyFill="1" applyBorder="1"/>
    <xf numFmtId="164" fontId="0" fillId="8" borderId="15" xfId="1" applyNumberFormat="1" applyFont="1" applyFill="1" applyBorder="1"/>
    <xf numFmtId="0" fontId="0" fillId="8" borderId="16" xfId="0" applyFill="1" applyBorder="1" applyAlignment="1">
      <alignment horizontal="left"/>
    </xf>
    <xf numFmtId="164" fontId="0" fillId="8" borderId="17" xfId="0" applyNumberFormat="1" applyFill="1" applyBorder="1"/>
    <xf numFmtId="0" fontId="0" fillId="8" borderId="26" xfId="0" applyFill="1" applyBorder="1"/>
    <xf numFmtId="0" fontId="0" fillId="9" borderId="6" xfId="0" applyFill="1" applyBorder="1"/>
    <xf numFmtId="3" fontId="0" fillId="0" borderId="0" xfId="0" applyNumberForma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6" fillId="0" borderId="0" xfId="0" applyNumberFormat="1" applyFont="1"/>
    <xf numFmtId="0" fontId="0" fillId="0" borderId="32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7" xfId="0" applyBorder="1"/>
    <xf numFmtId="0" fontId="0" fillId="0" borderId="40" xfId="0" applyBorder="1"/>
    <xf numFmtId="8" fontId="1" fillId="0" borderId="0" xfId="1" applyNumberFormat="1"/>
    <xf numFmtId="6" fontId="0" fillId="0" borderId="0" xfId="0" applyNumberFormat="1"/>
    <xf numFmtId="166" fontId="1" fillId="0" borderId="0" xfId="1" applyNumberFormat="1"/>
    <xf numFmtId="0" fontId="0" fillId="0" borderId="11" xfId="0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44" fontId="0" fillId="0" borderId="11" xfId="1" applyFon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6" fillId="0" borderId="39" xfId="0" applyNumberFormat="1" applyFont="1" applyBorder="1" applyAlignment="1">
      <alignment horizontal="center"/>
    </xf>
    <xf numFmtId="4" fontId="0" fillId="0" borderId="11" xfId="1" applyNumberFormat="1" applyFont="1" applyBorder="1" applyAlignment="1">
      <alignment horizontal="center"/>
    </xf>
    <xf numFmtId="44" fontId="1" fillId="0" borderId="11" xfId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40" xfId="0" applyFill="1" applyBorder="1"/>
    <xf numFmtId="0" fontId="2" fillId="4" borderId="0" xfId="0" applyFont="1" applyFill="1" applyAlignment="1">
      <alignment horizontal="center"/>
    </xf>
    <xf numFmtId="164" fontId="5" fillId="4" borderId="0" xfId="0" applyNumberFormat="1" applyFont="1" applyFill="1"/>
    <xf numFmtId="164" fontId="6" fillId="4" borderId="0" xfId="0" applyNumberFormat="1" applyFont="1" applyFill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7" fillId="0" borderId="32" xfId="0" applyFont="1" applyBorder="1" applyAlignment="1">
      <alignment horizont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40" workbookViewId="0">
      <selection activeCell="D68" sqref="D68"/>
    </sheetView>
  </sheetViews>
  <sheetFormatPr defaultRowHeight="15" x14ac:dyDescent="0.25"/>
  <cols>
    <col min="1" max="1" width="19.42578125" bestFit="1" customWidth="1"/>
    <col min="4" max="4" width="14.42578125" bestFit="1" customWidth="1"/>
    <col min="5" max="5" width="14" bestFit="1" customWidth="1"/>
    <col min="7" max="7" width="21" bestFit="1" customWidth="1"/>
    <col min="10" max="10" width="14.5703125" customWidth="1"/>
    <col min="11" max="11" width="17.85546875" bestFit="1" customWidth="1"/>
  </cols>
  <sheetData>
    <row r="1" spans="1:11" ht="37.5" customHeight="1" thickBot="1" x14ac:dyDescent="0.4">
      <c r="A1" s="117" t="s">
        <v>68</v>
      </c>
      <c r="B1" s="115"/>
      <c r="C1" s="115"/>
      <c r="D1" s="115"/>
      <c r="E1" s="116"/>
      <c r="G1" s="117" t="s">
        <v>69</v>
      </c>
      <c r="H1" s="115"/>
      <c r="I1" s="115"/>
      <c r="J1" s="115"/>
      <c r="K1" s="116"/>
    </row>
    <row r="2" spans="1:11" ht="27" thickBot="1" x14ac:dyDescent="0.45">
      <c r="A2" s="1" t="s">
        <v>0</v>
      </c>
      <c r="B2">
        <v>2018</v>
      </c>
      <c r="G2" s="1" t="s">
        <v>67</v>
      </c>
      <c r="I2">
        <v>2019</v>
      </c>
    </row>
    <row r="3" spans="1:11" ht="15.75" thickBot="1" x14ac:dyDescent="0.3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G3" s="2" t="s">
        <v>1</v>
      </c>
      <c r="H3" s="3" t="s">
        <v>2</v>
      </c>
      <c r="I3" s="3" t="s">
        <v>3</v>
      </c>
      <c r="J3" s="3" t="s">
        <v>4</v>
      </c>
      <c r="K3" s="4" t="s">
        <v>5</v>
      </c>
    </row>
    <row r="4" spans="1:11" ht="16.5" thickTop="1" thickBot="1" x14ac:dyDescent="0.3">
      <c r="A4" s="6" t="s">
        <v>6</v>
      </c>
      <c r="B4" s="7" t="s">
        <v>7</v>
      </c>
      <c r="C4" s="11">
        <v>26</v>
      </c>
      <c r="D4" s="12">
        <v>4600</v>
      </c>
      <c r="E4" s="13">
        <f>D4*C4</f>
        <v>119600</v>
      </c>
      <c r="G4" s="6" t="s">
        <v>6</v>
      </c>
      <c r="H4" s="7" t="s">
        <v>7</v>
      </c>
      <c r="I4" s="14">
        <v>26</v>
      </c>
      <c r="J4" s="15">
        <v>4700</v>
      </c>
      <c r="K4" s="13">
        <f>J4*I4</f>
        <v>122200</v>
      </c>
    </row>
    <row r="5" spans="1:11" x14ac:dyDescent="0.25">
      <c r="A5" s="6" t="s">
        <v>8</v>
      </c>
      <c r="B5" s="7" t="s">
        <v>9</v>
      </c>
      <c r="C5" s="8">
        <v>114</v>
      </c>
      <c r="D5" s="5">
        <v>1089</v>
      </c>
      <c r="E5" s="16">
        <f>D5*C5</f>
        <v>124146</v>
      </c>
      <c r="G5" s="6" t="s">
        <v>8</v>
      </c>
      <c r="H5" s="7" t="s">
        <v>9</v>
      </c>
      <c r="I5" s="8">
        <v>114</v>
      </c>
      <c r="J5" s="5">
        <v>1089</v>
      </c>
      <c r="K5" s="16">
        <f>J5*I5</f>
        <v>124146</v>
      </c>
    </row>
    <row r="6" spans="1:11" ht="15.75" thickBot="1" x14ac:dyDescent="0.3">
      <c r="A6" s="17" t="s">
        <v>10</v>
      </c>
      <c r="B6" s="18" t="s">
        <v>11</v>
      </c>
      <c r="C6" s="19">
        <f>E6/C5</f>
        <v>2138.1228070175439</v>
      </c>
      <c r="D6" s="20" t="s">
        <v>12</v>
      </c>
      <c r="E6" s="21">
        <f>E4+E5</f>
        <v>243746</v>
      </c>
      <c r="G6" s="17" t="s">
        <v>10</v>
      </c>
      <c r="H6" s="18" t="s">
        <v>11</v>
      </c>
      <c r="I6" s="19">
        <f>K6/I5</f>
        <v>2160.9298245614036</v>
      </c>
      <c r="J6" s="20" t="s">
        <v>12</v>
      </c>
      <c r="K6" s="21">
        <f>K4+K5</f>
        <v>246346</v>
      </c>
    </row>
    <row r="7" spans="1:11" ht="15.75" thickBot="1" x14ac:dyDescent="0.3"/>
    <row r="8" spans="1:11" ht="15.75" thickBot="1" x14ac:dyDescent="0.3">
      <c r="A8" s="84" t="s">
        <v>13</v>
      </c>
      <c r="B8" s="3" t="s">
        <v>2</v>
      </c>
      <c r="C8" s="3" t="s">
        <v>3</v>
      </c>
      <c r="D8" s="3" t="s">
        <v>4</v>
      </c>
      <c r="E8" s="4" t="s">
        <v>5</v>
      </c>
      <c r="G8" s="84" t="s">
        <v>13</v>
      </c>
      <c r="H8" s="3" t="s">
        <v>2</v>
      </c>
      <c r="I8" s="3" t="s">
        <v>3</v>
      </c>
      <c r="J8" s="3" t="s">
        <v>4</v>
      </c>
      <c r="K8" s="4" t="s">
        <v>5</v>
      </c>
    </row>
    <row r="9" spans="1:11" ht="16.5" thickTop="1" thickBot="1" x14ac:dyDescent="0.3">
      <c r="A9" s="85" t="s">
        <v>14</v>
      </c>
      <c r="B9" s="7" t="s">
        <v>7</v>
      </c>
      <c r="C9" s="8">
        <v>12</v>
      </c>
      <c r="D9" s="9"/>
      <c r="E9" s="10">
        <v>27516</v>
      </c>
      <c r="G9" s="85" t="s">
        <v>14</v>
      </c>
      <c r="H9" s="7" t="s">
        <v>7</v>
      </c>
      <c r="I9" s="8">
        <v>12</v>
      </c>
      <c r="J9" s="9">
        <v>1450</v>
      </c>
      <c r="K9" s="10">
        <f>J9*I9</f>
        <v>17400</v>
      </c>
    </row>
    <row r="10" spans="1:11" ht="15.75" thickBot="1" x14ac:dyDescent="0.3">
      <c r="A10" s="85" t="s">
        <v>15</v>
      </c>
      <c r="B10" s="7" t="s">
        <v>7</v>
      </c>
      <c r="C10" s="11">
        <v>17</v>
      </c>
      <c r="D10" s="12">
        <v>4500</v>
      </c>
      <c r="E10" s="13">
        <f>D10*C10</f>
        <v>76500</v>
      </c>
      <c r="G10" s="85" t="s">
        <v>15</v>
      </c>
      <c r="H10" s="7" t="s">
        <v>7</v>
      </c>
      <c r="I10" s="14">
        <v>17</v>
      </c>
      <c r="J10" s="15">
        <v>5500</v>
      </c>
      <c r="K10" s="13">
        <f>J10*I10</f>
        <v>93500</v>
      </c>
    </row>
    <row r="11" spans="1:11" x14ac:dyDescent="0.25">
      <c r="A11" s="85" t="s">
        <v>16</v>
      </c>
      <c r="B11" s="7" t="s">
        <v>9</v>
      </c>
      <c r="C11" s="8">
        <v>151.21</v>
      </c>
      <c r="D11" s="5">
        <v>489</v>
      </c>
      <c r="E11" s="16">
        <f>D11*C11</f>
        <v>73941.69</v>
      </c>
      <c r="G11" s="85" t="s">
        <v>16</v>
      </c>
      <c r="H11" s="7" t="s">
        <v>9</v>
      </c>
      <c r="I11" s="8">
        <v>151.21</v>
      </c>
      <c r="J11" s="5">
        <v>530</v>
      </c>
      <c r="K11" s="16">
        <f>J11*I11</f>
        <v>80141.3</v>
      </c>
    </row>
    <row r="12" spans="1:11" ht="15.75" thickBot="1" x14ac:dyDescent="0.3">
      <c r="A12" s="86" t="s">
        <v>17</v>
      </c>
      <c r="B12" s="18" t="s">
        <v>11</v>
      </c>
      <c r="C12" s="87">
        <f>E12/C11</f>
        <v>1176.8910124991733</v>
      </c>
      <c r="D12" s="88" t="s">
        <v>12</v>
      </c>
      <c r="E12" s="89">
        <f>E10+E11+E9</f>
        <v>177957.69</v>
      </c>
      <c r="G12" s="86" t="s">
        <v>17</v>
      </c>
      <c r="H12" s="18" t="s">
        <v>11</v>
      </c>
      <c r="I12" s="87">
        <f>K12/I11</f>
        <v>1263.4171020435156</v>
      </c>
      <c r="J12" s="88" t="s">
        <v>12</v>
      </c>
      <c r="K12" s="89">
        <f>K10+K11+K9</f>
        <v>191041.3</v>
      </c>
    </row>
    <row r="13" spans="1:11" ht="15.75" thickBot="1" x14ac:dyDescent="0.3"/>
    <row r="14" spans="1:11" ht="15.75" thickBot="1" x14ac:dyDescent="0.3">
      <c r="A14" s="23" t="s">
        <v>18</v>
      </c>
      <c r="B14" s="3" t="s">
        <v>2</v>
      </c>
      <c r="C14" s="3" t="s">
        <v>3</v>
      </c>
      <c r="D14" s="3" t="s">
        <v>4</v>
      </c>
      <c r="E14" s="4" t="s">
        <v>5</v>
      </c>
      <c r="G14" s="23" t="s">
        <v>18</v>
      </c>
      <c r="H14" s="3" t="s">
        <v>2</v>
      </c>
      <c r="I14" s="3" t="s">
        <v>3</v>
      </c>
      <c r="J14" s="3" t="s">
        <v>4</v>
      </c>
      <c r="K14" s="4" t="s">
        <v>5</v>
      </c>
    </row>
    <row r="15" spans="1:11" ht="16.5" thickTop="1" thickBot="1" x14ac:dyDescent="0.3">
      <c r="A15" s="24" t="s">
        <v>6</v>
      </c>
      <c r="B15" s="7" t="s">
        <v>7</v>
      </c>
      <c r="C15" s="11">
        <v>52</v>
      </c>
      <c r="D15" s="12"/>
      <c r="E15" s="13">
        <f>D15*C15</f>
        <v>0</v>
      </c>
      <c r="G15" s="24" t="s">
        <v>6</v>
      </c>
      <c r="H15" s="7" t="s">
        <v>7</v>
      </c>
      <c r="I15" s="14">
        <v>52</v>
      </c>
      <c r="J15" s="15">
        <v>1150</v>
      </c>
      <c r="K15" s="13">
        <f>J15*I15</f>
        <v>59800</v>
      </c>
    </row>
    <row r="16" spans="1:11" x14ac:dyDescent="0.25">
      <c r="A16" s="24" t="s">
        <v>19</v>
      </c>
      <c r="B16" s="7" t="s">
        <v>9</v>
      </c>
      <c r="C16" s="8">
        <v>11.41</v>
      </c>
      <c r="D16" s="5">
        <v>4750</v>
      </c>
      <c r="E16" s="16">
        <f>D16*C16</f>
        <v>54197.5</v>
      </c>
      <c r="G16" s="24" t="s">
        <v>19</v>
      </c>
      <c r="H16" s="7" t="s">
        <v>9</v>
      </c>
      <c r="I16" s="8">
        <v>11.41</v>
      </c>
      <c r="J16" s="5">
        <v>3500</v>
      </c>
      <c r="K16" s="16">
        <f>J16*I16</f>
        <v>39935</v>
      </c>
    </row>
    <row r="17" spans="1:11" ht="15.75" thickBot="1" x14ac:dyDescent="0.3">
      <c r="A17" s="25" t="s">
        <v>20</v>
      </c>
      <c r="B17" s="18" t="s">
        <v>11</v>
      </c>
      <c r="C17" s="26">
        <f>E17/C16</f>
        <v>4750</v>
      </c>
      <c r="D17" s="27" t="s">
        <v>12</v>
      </c>
      <c r="E17" s="28">
        <f>E15+E16</f>
        <v>54197.5</v>
      </c>
      <c r="G17" s="25" t="s">
        <v>20</v>
      </c>
      <c r="H17" s="18" t="s">
        <v>11</v>
      </c>
      <c r="I17" s="26">
        <f>K17/I16</f>
        <v>8741.0166520595976</v>
      </c>
      <c r="J17" s="27" t="s">
        <v>12</v>
      </c>
      <c r="K17" s="28">
        <f>K15+K16</f>
        <v>99735</v>
      </c>
    </row>
    <row r="18" spans="1:11" ht="15.75" thickBot="1" x14ac:dyDescent="0.3"/>
    <row r="19" spans="1:11" ht="15.75" thickBot="1" x14ac:dyDescent="0.3">
      <c r="A19" s="29" t="s">
        <v>21</v>
      </c>
      <c r="B19" s="3" t="s">
        <v>2</v>
      </c>
      <c r="C19" s="3" t="s">
        <v>3</v>
      </c>
      <c r="D19" s="3" t="s">
        <v>4</v>
      </c>
      <c r="E19" s="4" t="s">
        <v>5</v>
      </c>
      <c r="G19" s="29" t="s">
        <v>21</v>
      </c>
      <c r="H19" s="3" t="s">
        <v>2</v>
      </c>
      <c r="I19" s="3" t="s">
        <v>3</v>
      </c>
      <c r="J19" s="3" t="s">
        <v>4</v>
      </c>
      <c r="K19" s="4" t="s">
        <v>5</v>
      </c>
    </row>
    <row r="20" spans="1:11" ht="16.5" thickTop="1" thickBot="1" x14ac:dyDescent="0.3">
      <c r="A20" s="30" t="s">
        <v>6</v>
      </c>
      <c r="B20" s="7" t="s">
        <v>7</v>
      </c>
      <c r="C20" s="11">
        <v>52</v>
      </c>
      <c r="D20" s="12"/>
      <c r="E20" s="31">
        <f>D20*C20</f>
        <v>0</v>
      </c>
      <c r="G20" s="30" t="s">
        <v>6</v>
      </c>
      <c r="H20" s="7" t="s">
        <v>7</v>
      </c>
      <c r="I20" s="14">
        <v>52</v>
      </c>
      <c r="J20" s="12">
        <v>1150</v>
      </c>
      <c r="K20" s="31">
        <f>J20*I20</f>
        <v>59800</v>
      </c>
    </row>
    <row r="21" spans="1:11" x14ac:dyDescent="0.25">
      <c r="A21" s="30" t="s">
        <v>22</v>
      </c>
      <c r="B21" s="7" t="s">
        <v>9</v>
      </c>
      <c r="C21" s="8">
        <v>16.45</v>
      </c>
      <c r="D21" s="32">
        <v>1020</v>
      </c>
      <c r="E21" s="16">
        <f>D21*C21</f>
        <v>16779</v>
      </c>
      <c r="G21" s="30" t="s">
        <v>22</v>
      </c>
      <c r="H21" s="7" t="s">
        <v>9</v>
      </c>
      <c r="I21" s="8">
        <v>16.45</v>
      </c>
      <c r="J21" s="33">
        <v>-800</v>
      </c>
      <c r="K21" s="16">
        <f>J21*I21</f>
        <v>-13160</v>
      </c>
    </row>
    <row r="22" spans="1:11" ht="15.75" thickBot="1" x14ac:dyDescent="0.3">
      <c r="A22" s="34" t="s">
        <v>20</v>
      </c>
      <c r="B22" s="18" t="s">
        <v>11</v>
      </c>
      <c r="C22" s="35">
        <f>E22/C21</f>
        <v>1020</v>
      </c>
      <c r="D22" s="36" t="s">
        <v>12</v>
      </c>
      <c r="E22" s="37">
        <f>E20+E21</f>
        <v>16779</v>
      </c>
      <c r="G22" s="34" t="s">
        <v>20</v>
      </c>
      <c r="H22" s="18" t="s">
        <v>11</v>
      </c>
      <c r="I22" s="35">
        <f>K22/I21</f>
        <v>2835.2583586626142</v>
      </c>
      <c r="J22" s="36" t="s">
        <v>12</v>
      </c>
      <c r="K22" s="37">
        <f>K20+K21</f>
        <v>46640</v>
      </c>
    </row>
    <row r="23" spans="1:11" ht="15.75" thickBot="1" x14ac:dyDescent="0.3"/>
    <row r="24" spans="1:11" ht="15.75" thickBot="1" x14ac:dyDescent="0.3">
      <c r="A24" s="38" t="s">
        <v>23</v>
      </c>
      <c r="B24" s="3" t="s">
        <v>2</v>
      </c>
      <c r="C24" s="3" t="s">
        <v>3</v>
      </c>
      <c r="D24" s="3" t="s">
        <v>4</v>
      </c>
      <c r="E24" s="4" t="s">
        <v>5</v>
      </c>
      <c r="G24" s="38" t="s">
        <v>23</v>
      </c>
      <c r="H24" s="3" t="s">
        <v>2</v>
      </c>
      <c r="I24" s="3" t="s">
        <v>3</v>
      </c>
      <c r="J24" s="3" t="s">
        <v>4</v>
      </c>
      <c r="K24" s="4" t="s">
        <v>5</v>
      </c>
    </row>
    <row r="25" spans="1:11" ht="15.75" thickTop="1" x14ac:dyDescent="0.25">
      <c r="A25" s="39" t="s">
        <v>24</v>
      </c>
      <c r="B25" s="7" t="s">
        <v>25</v>
      </c>
      <c r="C25" s="8">
        <v>0.44500000000000001</v>
      </c>
      <c r="D25" s="41">
        <v>7700</v>
      </c>
      <c r="E25" s="10">
        <f t="shared" ref="E25:E27" si="0">D25*C25</f>
        <v>3426.5</v>
      </c>
      <c r="G25" s="39" t="s">
        <v>24</v>
      </c>
      <c r="H25" s="7" t="s">
        <v>25</v>
      </c>
      <c r="I25" s="40">
        <v>13</v>
      </c>
      <c r="J25" s="41">
        <v>890</v>
      </c>
      <c r="K25" s="10">
        <f t="shared" ref="K25:K27" si="1">J25*I25</f>
        <v>11570</v>
      </c>
    </row>
    <row r="26" spans="1:11" x14ac:dyDescent="0.25">
      <c r="A26" s="91" t="s">
        <v>26</v>
      </c>
      <c r="B26" s="7" t="s">
        <v>25</v>
      </c>
      <c r="C26" s="8">
        <v>7</v>
      </c>
      <c r="D26" s="41">
        <v>550</v>
      </c>
      <c r="E26" s="10">
        <f t="shared" si="0"/>
        <v>3850</v>
      </c>
      <c r="G26" s="39" t="s">
        <v>24</v>
      </c>
      <c r="H26" s="7" t="s">
        <v>27</v>
      </c>
      <c r="I26" s="8">
        <v>0.44500000000000001</v>
      </c>
      <c r="J26" s="41">
        <v>6000</v>
      </c>
      <c r="K26" s="10">
        <f t="shared" si="1"/>
        <v>2670</v>
      </c>
    </row>
    <row r="27" spans="1:11" x14ac:dyDescent="0.25">
      <c r="A27" s="42" t="s">
        <v>28</v>
      </c>
      <c r="B27" s="7" t="s">
        <v>3</v>
      </c>
      <c r="C27" s="8">
        <v>7</v>
      </c>
      <c r="D27" s="22">
        <v>550</v>
      </c>
      <c r="E27" s="10">
        <f t="shared" si="0"/>
        <v>3850</v>
      </c>
      <c r="G27" s="42" t="s">
        <v>44</v>
      </c>
      <c r="H27" s="7" t="s">
        <v>45</v>
      </c>
      <c r="I27" s="40">
        <v>7</v>
      </c>
      <c r="J27" s="22">
        <v>2500</v>
      </c>
      <c r="K27" s="10">
        <f t="shared" si="1"/>
        <v>17500</v>
      </c>
    </row>
    <row r="28" spans="1:11" ht="15.75" thickBot="1" x14ac:dyDescent="0.3">
      <c r="A28" s="43" t="s">
        <v>29</v>
      </c>
      <c r="B28" s="18" t="s">
        <v>11</v>
      </c>
      <c r="C28" s="44">
        <f>E28/C27</f>
        <v>1589.5</v>
      </c>
      <c r="D28" s="20" t="s">
        <v>12</v>
      </c>
      <c r="E28" s="45">
        <f>SUM(E25:E27)</f>
        <v>11126.5</v>
      </c>
      <c r="G28" s="43" t="s">
        <v>29</v>
      </c>
      <c r="H28" s="18" t="s">
        <v>11</v>
      </c>
      <c r="I28" s="44">
        <f>K28/I27</f>
        <v>4534.2857142857147</v>
      </c>
      <c r="J28" s="20" t="s">
        <v>12</v>
      </c>
      <c r="K28" s="45">
        <f>SUM(K25:K27)</f>
        <v>31740</v>
      </c>
    </row>
    <row r="29" spans="1:11" ht="15.75" thickBot="1" x14ac:dyDescent="0.3">
      <c r="C29" s="76"/>
      <c r="D29" s="81"/>
      <c r="E29" s="82"/>
      <c r="I29" s="76"/>
      <c r="J29" s="81"/>
      <c r="K29" s="82"/>
    </row>
    <row r="30" spans="1:11" ht="15.75" thickBot="1" x14ac:dyDescent="0.3">
      <c r="A30" s="2" t="s">
        <v>46</v>
      </c>
      <c r="B30" s="3" t="s">
        <v>2</v>
      </c>
      <c r="C30" s="3" t="s">
        <v>3</v>
      </c>
      <c r="D30" s="3" t="s">
        <v>4</v>
      </c>
      <c r="E30" s="4" t="s">
        <v>5</v>
      </c>
      <c r="G30" s="2" t="s">
        <v>46</v>
      </c>
      <c r="H30" s="3" t="s">
        <v>2</v>
      </c>
      <c r="I30" s="3" t="s">
        <v>3</v>
      </c>
      <c r="J30" s="3" t="s">
        <v>4</v>
      </c>
      <c r="K30" s="4" t="s">
        <v>5</v>
      </c>
    </row>
    <row r="31" spans="1:11" ht="16.5" thickTop="1" thickBot="1" x14ac:dyDescent="0.3">
      <c r="A31" s="6" t="s">
        <v>47</v>
      </c>
      <c r="B31" s="7" t="s">
        <v>9</v>
      </c>
      <c r="C31" s="11">
        <v>13.86</v>
      </c>
      <c r="D31" s="12">
        <v>2700</v>
      </c>
      <c r="E31" s="13">
        <f>D31*C31</f>
        <v>37422</v>
      </c>
      <c r="G31" s="6" t="s">
        <v>47</v>
      </c>
      <c r="H31" s="7" t="s">
        <v>9</v>
      </c>
      <c r="I31" s="11">
        <v>13.86</v>
      </c>
      <c r="J31" s="12">
        <v>3500</v>
      </c>
      <c r="K31" s="13">
        <f>J31*I31</f>
        <v>48510</v>
      </c>
    </row>
    <row r="32" spans="1:11" x14ac:dyDescent="0.25">
      <c r="A32" s="6" t="s">
        <v>48</v>
      </c>
      <c r="B32" s="7" t="s">
        <v>9</v>
      </c>
      <c r="C32" s="8">
        <v>0.59</v>
      </c>
      <c r="D32" s="5">
        <v>11000</v>
      </c>
      <c r="E32" s="16">
        <f>D32*C32</f>
        <v>6490</v>
      </c>
      <c r="G32" s="6" t="s">
        <v>48</v>
      </c>
      <c r="H32" s="7" t="s">
        <v>9</v>
      </c>
      <c r="I32" s="8">
        <v>0.59</v>
      </c>
      <c r="J32" s="5">
        <v>12500</v>
      </c>
      <c r="K32" s="16">
        <f>J32*I32</f>
        <v>7375</v>
      </c>
    </row>
    <row r="33" spans="1:11" ht="15.75" thickBot="1" x14ac:dyDescent="0.3">
      <c r="A33" s="17" t="s">
        <v>49</v>
      </c>
      <c r="B33" s="18" t="s">
        <v>11</v>
      </c>
      <c r="C33" s="19"/>
      <c r="D33" s="20"/>
      <c r="E33" s="21">
        <f>E31+E32</f>
        <v>43912</v>
      </c>
      <c r="G33" s="17" t="s">
        <v>49</v>
      </c>
      <c r="H33" s="18" t="s">
        <v>11</v>
      </c>
      <c r="I33" s="19"/>
      <c r="J33" s="20"/>
      <c r="K33" s="21">
        <f>K31+K32</f>
        <v>55885</v>
      </c>
    </row>
    <row r="34" spans="1:11" ht="15.75" thickBot="1" x14ac:dyDescent="0.3"/>
    <row r="35" spans="1:11" ht="15.75" thickBot="1" x14ac:dyDescent="0.3">
      <c r="A35" s="46" t="s">
        <v>30</v>
      </c>
      <c r="B35" s="47"/>
      <c r="C35" s="48"/>
      <c r="D35" s="49" t="s">
        <v>31</v>
      </c>
      <c r="E35" s="4" t="s">
        <v>32</v>
      </c>
      <c r="G35" s="46" t="s">
        <v>30</v>
      </c>
      <c r="H35" s="47"/>
      <c r="I35" s="48"/>
      <c r="J35" s="49" t="s">
        <v>31</v>
      </c>
      <c r="K35" s="4" t="s">
        <v>32</v>
      </c>
    </row>
    <row r="36" spans="1:11" ht="15.75" thickTop="1" x14ac:dyDescent="0.25">
      <c r="A36" s="50" t="s">
        <v>33</v>
      </c>
      <c r="B36" s="51"/>
      <c r="C36" s="52"/>
      <c r="D36" s="53">
        <f>E6</f>
        <v>243746</v>
      </c>
      <c r="E36" s="54">
        <f>D36*1.15</f>
        <v>280307.89999999997</v>
      </c>
      <c r="G36" s="50" t="s">
        <v>33</v>
      </c>
      <c r="H36" s="51"/>
      <c r="I36" s="52"/>
      <c r="J36" s="53">
        <f>K6</f>
        <v>246346</v>
      </c>
      <c r="K36" s="54">
        <f>J36*1.15</f>
        <v>283297.89999999997</v>
      </c>
    </row>
    <row r="37" spans="1:11" x14ac:dyDescent="0.25">
      <c r="A37" s="55" t="s">
        <v>34</v>
      </c>
      <c r="B37" s="56"/>
      <c r="C37" s="57"/>
      <c r="D37" s="58">
        <f>E17</f>
        <v>54197.5</v>
      </c>
      <c r="E37" s="59">
        <f t="shared" ref="E37:E42" si="2">D37*1.15</f>
        <v>62327.124999999993</v>
      </c>
      <c r="G37" s="55" t="s">
        <v>34</v>
      </c>
      <c r="H37" s="56"/>
      <c r="I37" s="57"/>
      <c r="J37" s="58">
        <f>K17</f>
        <v>99735</v>
      </c>
      <c r="K37" s="59">
        <f t="shared" ref="K37:K41" si="3">J37*1.15</f>
        <v>114695.24999999999</v>
      </c>
    </row>
    <row r="38" spans="1:11" x14ac:dyDescent="0.25">
      <c r="A38" s="60" t="s">
        <v>35</v>
      </c>
      <c r="B38" s="56"/>
      <c r="C38" s="57"/>
      <c r="D38" s="58">
        <f>E22</f>
        <v>16779</v>
      </c>
      <c r="E38" s="59">
        <f t="shared" si="2"/>
        <v>19295.849999999999</v>
      </c>
      <c r="G38" s="60" t="s">
        <v>35</v>
      </c>
      <c r="H38" s="56"/>
      <c r="I38" s="57"/>
      <c r="J38" s="58">
        <f>K22</f>
        <v>46640</v>
      </c>
      <c r="K38" s="59">
        <f t="shared" si="3"/>
        <v>53635.999999999993</v>
      </c>
    </row>
    <row r="39" spans="1:11" x14ac:dyDescent="0.25">
      <c r="A39" s="90" t="s">
        <v>36</v>
      </c>
      <c r="B39" s="56"/>
      <c r="C39" s="57"/>
      <c r="D39" s="58">
        <f>E12</f>
        <v>177957.69</v>
      </c>
      <c r="E39" s="59">
        <f t="shared" si="2"/>
        <v>204651.34349999999</v>
      </c>
      <c r="G39" s="90" t="s">
        <v>36</v>
      </c>
      <c r="H39" s="56"/>
      <c r="I39" s="57"/>
      <c r="J39" s="58">
        <f>K12</f>
        <v>191041.3</v>
      </c>
      <c r="K39" s="59">
        <f t="shared" si="3"/>
        <v>219697.49499999997</v>
      </c>
    </row>
    <row r="40" spans="1:11" x14ac:dyDescent="0.25">
      <c r="A40" s="83" t="s">
        <v>46</v>
      </c>
      <c r="B40" s="62"/>
      <c r="C40" s="63"/>
      <c r="D40" s="64">
        <f>E33</f>
        <v>43912</v>
      </c>
      <c r="E40" s="59">
        <f t="shared" si="2"/>
        <v>50498.799999999996</v>
      </c>
      <c r="G40" s="83" t="s">
        <v>46</v>
      </c>
      <c r="H40" s="62"/>
      <c r="I40" s="63"/>
      <c r="J40" s="64">
        <f>K33</f>
        <v>55885</v>
      </c>
      <c r="K40" s="59">
        <f t="shared" si="3"/>
        <v>64267.749999999993</v>
      </c>
    </row>
    <row r="41" spans="1:11" ht="15.75" thickBot="1" x14ac:dyDescent="0.3">
      <c r="A41" s="61" t="s">
        <v>37</v>
      </c>
      <c r="B41" s="62"/>
      <c r="C41" s="63"/>
      <c r="D41" s="64">
        <f>E28</f>
        <v>11126.5</v>
      </c>
      <c r="E41" s="65">
        <f t="shared" si="2"/>
        <v>12795.474999999999</v>
      </c>
      <c r="G41" s="61" t="s">
        <v>37</v>
      </c>
      <c r="H41" s="62"/>
      <c r="I41" s="63"/>
      <c r="J41" s="64">
        <f>K28</f>
        <v>31740</v>
      </c>
      <c r="K41" s="65">
        <f t="shared" si="3"/>
        <v>36501</v>
      </c>
    </row>
    <row r="42" spans="1:11" ht="15.75" thickBot="1" x14ac:dyDescent="0.3">
      <c r="A42" s="66" t="s">
        <v>38</v>
      </c>
      <c r="B42" s="67"/>
      <c r="C42" s="68"/>
      <c r="D42" s="69">
        <f>SUM(D36:D41)</f>
        <v>547718.68999999994</v>
      </c>
      <c r="E42" s="70">
        <f t="shared" si="2"/>
        <v>629876.49349999987</v>
      </c>
      <c r="G42" s="66" t="s">
        <v>38</v>
      </c>
      <c r="H42" s="67"/>
      <c r="I42" s="68"/>
      <c r="J42" s="69">
        <f>SUM(J36:J41)</f>
        <v>671387.3</v>
      </c>
      <c r="K42" s="70">
        <f>J42*1.15</f>
        <v>772095.39500000002</v>
      </c>
    </row>
    <row r="43" spans="1:11" ht="15.75" thickBot="1" x14ac:dyDescent="0.3">
      <c r="E43" s="71"/>
      <c r="K43" s="72" t="s">
        <v>39</v>
      </c>
    </row>
    <row r="44" spans="1:11" ht="15.75" thickBot="1" x14ac:dyDescent="0.3">
      <c r="A44" s="73"/>
      <c r="B44" s="74" t="s">
        <v>40</v>
      </c>
      <c r="C44" s="74" t="s">
        <v>41</v>
      </c>
      <c r="D44" s="75" t="s">
        <v>42</v>
      </c>
      <c r="G44" s="73"/>
      <c r="H44" s="74" t="s">
        <v>40</v>
      </c>
      <c r="I44" s="74" t="s">
        <v>41</v>
      </c>
      <c r="J44" s="75" t="s">
        <v>42</v>
      </c>
      <c r="K44" s="76">
        <f>K42-E42</f>
        <v>142218.90150000015</v>
      </c>
    </row>
    <row r="45" spans="1:11" ht="15.75" thickBot="1" x14ac:dyDescent="0.3">
      <c r="A45" s="43" t="s">
        <v>43</v>
      </c>
      <c r="B45" s="77">
        <v>620</v>
      </c>
      <c r="C45" s="78">
        <f>D42/B45</f>
        <v>883.41724193548373</v>
      </c>
      <c r="D45" s="79">
        <f>C45*1.15</f>
        <v>1015.9298282258062</v>
      </c>
      <c r="E45" s="72"/>
      <c r="G45" s="43" t="s">
        <v>43</v>
      </c>
      <c r="H45" s="77">
        <v>623</v>
      </c>
      <c r="I45" s="78">
        <f>J42/H45</f>
        <v>1077.6682182985555</v>
      </c>
      <c r="J45" s="79">
        <f>I45*1.15</f>
        <v>1239.3184510433387</v>
      </c>
      <c r="K45" s="80">
        <f>K44/E42</f>
        <v>0.22578855214891455</v>
      </c>
    </row>
    <row r="46" spans="1:11" x14ac:dyDescent="0.25">
      <c r="B46" s="93"/>
      <c r="C46" s="94"/>
      <c r="D46" s="95"/>
      <c r="E46" s="72"/>
      <c r="H46" s="93"/>
      <c r="I46" s="94"/>
      <c r="J46" s="95"/>
      <c r="K46" s="80"/>
    </row>
    <row r="47" spans="1:11" x14ac:dyDescent="0.25">
      <c r="B47" s="93"/>
      <c r="C47" s="94"/>
      <c r="D47" s="95"/>
      <c r="E47" s="72"/>
      <c r="H47" s="93"/>
      <c r="I47" s="94"/>
      <c r="J47" s="95"/>
      <c r="K47" s="80"/>
    </row>
    <row r="48" spans="1:11" ht="15.75" thickBot="1" x14ac:dyDescent="0.3">
      <c r="B48" s="93"/>
      <c r="C48" s="94"/>
      <c r="D48" s="95"/>
      <c r="E48" s="72"/>
      <c r="H48" s="93"/>
      <c r="I48" s="94"/>
      <c r="J48" s="95"/>
      <c r="K48" s="80"/>
    </row>
    <row r="49" spans="1:11" ht="32.25" customHeight="1" thickBot="1" x14ac:dyDescent="0.3">
      <c r="A49" s="96" t="s">
        <v>51</v>
      </c>
      <c r="B49" s="97"/>
      <c r="C49" s="103" t="s">
        <v>56</v>
      </c>
      <c r="D49" s="104" t="s">
        <v>53</v>
      </c>
      <c r="E49" s="105" t="s">
        <v>54</v>
      </c>
      <c r="H49" s="93"/>
      <c r="I49" s="94"/>
      <c r="J49" s="95"/>
      <c r="K49" s="80"/>
    </row>
    <row r="50" spans="1:11" ht="15.75" thickBot="1" x14ac:dyDescent="0.3">
      <c r="A50" s="66" t="s">
        <v>52</v>
      </c>
      <c r="B50" s="98"/>
      <c r="C50" s="106">
        <v>491446</v>
      </c>
      <c r="D50" s="107">
        <v>484959</v>
      </c>
      <c r="E50" s="108" t="s">
        <v>57</v>
      </c>
      <c r="H50" s="93"/>
      <c r="I50" s="94"/>
      <c r="J50" s="95"/>
      <c r="K50" s="80"/>
    </row>
    <row r="51" spans="1:11" ht="15.75" thickBot="1" x14ac:dyDescent="0.3">
      <c r="A51" s="66" t="s">
        <v>58</v>
      </c>
      <c r="B51" s="98"/>
      <c r="C51" s="106">
        <v>94186</v>
      </c>
      <c r="D51" s="107">
        <v>94418</v>
      </c>
      <c r="E51" s="109">
        <v>222</v>
      </c>
      <c r="H51" s="93"/>
      <c r="I51" s="94"/>
      <c r="J51" s="95"/>
      <c r="K51" s="80"/>
    </row>
    <row r="52" spans="1:11" ht="15.75" thickBot="1" x14ac:dyDescent="0.3">
      <c r="A52" s="66" t="s">
        <v>55</v>
      </c>
      <c r="B52" s="98"/>
      <c r="C52" s="106">
        <v>48892</v>
      </c>
      <c r="D52" s="107">
        <v>50449</v>
      </c>
      <c r="E52" s="109">
        <v>1557</v>
      </c>
      <c r="H52" s="93"/>
      <c r="I52" s="94"/>
      <c r="J52" s="95"/>
      <c r="K52" s="80"/>
    </row>
    <row r="53" spans="1:11" ht="15.75" thickBot="1" x14ac:dyDescent="0.3">
      <c r="A53" s="66" t="s">
        <v>65</v>
      </c>
      <c r="B53" s="98"/>
      <c r="C53" s="110"/>
      <c r="D53" s="107"/>
      <c r="E53" s="109">
        <v>4708</v>
      </c>
      <c r="H53" s="93"/>
      <c r="I53" s="94"/>
      <c r="J53" s="95"/>
      <c r="K53" s="80"/>
    </row>
    <row r="54" spans="1:11" ht="15.75" thickBot="1" x14ac:dyDescent="0.3">
      <c r="A54" s="111" t="s">
        <v>66</v>
      </c>
      <c r="B54" s="112"/>
      <c r="C54" s="113"/>
      <c r="D54" s="114"/>
      <c r="E54" s="70">
        <v>634584</v>
      </c>
      <c r="H54" s="93"/>
      <c r="I54" s="94"/>
      <c r="J54" s="95"/>
      <c r="K54" s="80"/>
    </row>
    <row r="55" spans="1:11" x14ac:dyDescent="0.25">
      <c r="A55" s="99" t="s">
        <v>50</v>
      </c>
      <c r="B55" s="93"/>
      <c r="C55" s="94"/>
      <c r="D55" s="95"/>
      <c r="E55" s="72">
        <v>132683</v>
      </c>
      <c r="H55" s="93"/>
      <c r="I55" s="94"/>
      <c r="J55" s="95"/>
      <c r="K55" s="80"/>
    </row>
    <row r="56" spans="1:11" x14ac:dyDescent="0.25">
      <c r="A56" s="99" t="s">
        <v>64</v>
      </c>
      <c r="B56" s="93"/>
      <c r="C56" s="94"/>
      <c r="D56" s="95"/>
      <c r="E56" s="72">
        <v>501901</v>
      </c>
      <c r="H56" s="93"/>
      <c r="I56" s="94"/>
      <c r="J56" s="95"/>
      <c r="K56" s="80"/>
    </row>
    <row r="57" spans="1:11" x14ac:dyDescent="0.25">
      <c r="A57" s="99" t="s">
        <v>61</v>
      </c>
      <c r="B57" s="93"/>
      <c r="C57" s="94"/>
      <c r="D57" s="95"/>
      <c r="E57" s="72">
        <v>338349</v>
      </c>
      <c r="H57" s="93"/>
      <c r="I57" s="94"/>
      <c r="J57" s="95"/>
      <c r="K57" s="80"/>
    </row>
    <row r="58" spans="1:11" x14ac:dyDescent="0.25">
      <c r="A58" s="99" t="s">
        <v>62</v>
      </c>
      <c r="B58" s="93"/>
      <c r="C58" s="94"/>
      <c r="D58" s="95"/>
      <c r="E58" s="72">
        <v>163552</v>
      </c>
      <c r="H58" s="93"/>
      <c r="I58" s="94"/>
      <c r="J58" s="95"/>
      <c r="K58" s="80"/>
    </row>
    <row r="59" spans="1:11" x14ac:dyDescent="0.25">
      <c r="A59" s="99" t="s">
        <v>59</v>
      </c>
      <c r="B59" s="93"/>
      <c r="C59" s="94"/>
      <c r="D59" s="95"/>
      <c r="E59" s="102">
        <v>620</v>
      </c>
      <c r="H59" s="93"/>
      <c r="I59" s="94"/>
      <c r="J59" s="95"/>
      <c r="K59" s="80"/>
    </row>
    <row r="60" spans="1:11" x14ac:dyDescent="0.25">
      <c r="A60" s="99" t="s">
        <v>60</v>
      </c>
      <c r="B60" s="93"/>
      <c r="C60" s="94"/>
      <c r="D60" s="95"/>
      <c r="E60" s="100">
        <v>809.51</v>
      </c>
      <c r="H60" s="93"/>
      <c r="I60" s="94"/>
      <c r="J60" s="95"/>
      <c r="K60" s="80"/>
    </row>
    <row r="61" spans="1:11" x14ac:dyDescent="0.25">
      <c r="A61" s="99" t="s">
        <v>63</v>
      </c>
      <c r="E61" s="101">
        <v>550</v>
      </c>
    </row>
    <row r="62" spans="1:11" x14ac:dyDescent="0.25">
      <c r="E62" s="92"/>
      <c r="K62" s="92"/>
    </row>
    <row r="63" spans="1:11" x14ac:dyDescent="0.25">
      <c r="A63" t="s">
        <v>70</v>
      </c>
    </row>
    <row r="64" spans="1:11" x14ac:dyDescent="0.25">
      <c r="A64" t="s">
        <v>71</v>
      </c>
      <c r="E64" s="92"/>
      <c r="K64" s="92"/>
    </row>
    <row r="65" spans="1:11" x14ac:dyDescent="0.25">
      <c r="A65" t="s">
        <v>72</v>
      </c>
    </row>
    <row r="66" spans="1:11" x14ac:dyDescent="0.25">
      <c r="E66" s="92"/>
      <c r="K66" s="92"/>
    </row>
  </sheetData>
  <mergeCells count="2">
    <mergeCell ref="G1:K1"/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Toveř</cp:lastModifiedBy>
  <cp:lastPrinted>2019-03-12T09:17:51Z</cp:lastPrinted>
  <dcterms:created xsi:type="dcterms:W3CDTF">2019-03-01T07:25:23Z</dcterms:created>
  <dcterms:modified xsi:type="dcterms:W3CDTF">2019-03-12T09:18:06Z</dcterms:modified>
</cp:coreProperties>
</file>