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SO 100 - komunikace " sheetId="2" r:id="rId2"/>
    <sheet name="2 - SO 300 - oprava kanal..." sheetId="3" r:id="rId3"/>
    <sheet name="3 - Vedlejší a ostatní ro..." sheetId="4" r:id="rId4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'1 - SO 100 - komunikace '!$C$140:$K$325</definedName>
    <definedName name="_xlnm.Print_Area" localSheetId="1">'1 - SO 100 - komunikace '!$C$4:$J$76,'1 - SO 100 - komunikace '!$C$82:$J$122,'1 - SO 100 - komunikace '!$C$128:$K$325</definedName>
    <definedName name="_xlnm.Print_Titles" localSheetId="1">'1 - SO 100 - komunikace '!$140:$140</definedName>
    <definedName name="_xlnm._FilterDatabase" localSheetId="2" hidden="1">'2 - SO 300 - oprava kanal...'!$C$136:$K$234</definedName>
    <definedName name="_xlnm.Print_Area" localSheetId="2">'2 - SO 300 - oprava kanal...'!$C$4:$J$76,'2 - SO 300 - oprava kanal...'!$C$82:$J$118,'2 - SO 300 - oprava kanal...'!$C$124:$K$234</definedName>
    <definedName name="_xlnm.Print_Titles" localSheetId="2">'2 - SO 300 - oprava kanal...'!$136:$136</definedName>
    <definedName name="_xlnm._FilterDatabase" localSheetId="3" hidden="1">'3 - Vedlejší a ostatní ro...'!$C$127:$K$137</definedName>
    <definedName name="_xlnm.Print_Area" localSheetId="3">'3 - Vedlejší a ostatní ro...'!$C$4:$J$76,'3 - Vedlejší a ostatní ro...'!$C$82:$J$109,'3 - Vedlejší a ostatní ro...'!$C$115:$K$137</definedName>
    <definedName name="_xlnm.Print_Titles" localSheetId="3">'3 - Vedlejší a ostatní ro...'!$127:$127</definedName>
  </definedNames>
  <calcPr/>
</workbook>
</file>

<file path=xl/calcChain.xml><?xml version="1.0" encoding="utf-8"?>
<calcChain xmlns="http://schemas.openxmlformats.org/spreadsheetml/2006/main">
  <c i="4" l="1" r="J39"/>
  <c r="J38"/>
  <c i="1" r="AY97"/>
  <c i="4" r="J37"/>
  <c i="1" r="AX97"/>
  <c i="4"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F122"/>
  <c r="E120"/>
  <c r="BI107"/>
  <c r="BH107"/>
  <c r="BG107"/>
  <c r="BF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F89"/>
  <c r="E87"/>
  <c r="J24"/>
  <c r="E24"/>
  <c r="J125"/>
  <c r="J23"/>
  <c r="J21"/>
  <c r="E21"/>
  <c r="J91"/>
  <c r="J20"/>
  <c r="J18"/>
  <c r="E18"/>
  <c r="F125"/>
  <c r="J17"/>
  <c r="J15"/>
  <c r="E15"/>
  <c r="F124"/>
  <c r="J14"/>
  <c r="J12"/>
  <c r="J122"/>
  <c r="E7"/>
  <c r="E118"/>
  <c i="3" r="J39"/>
  <c r="J38"/>
  <c i="1" r="AY96"/>
  <c i="3" r="J37"/>
  <c i="1" r="AX96"/>
  <c i="3"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F131"/>
  <c r="E129"/>
  <c r="BI116"/>
  <c r="BH116"/>
  <c r="BG116"/>
  <c r="BF116"/>
  <c r="BI115"/>
  <c r="BH115"/>
  <c r="BG115"/>
  <c r="BF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F89"/>
  <c r="E87"/>
  <c r="J24"/>
  <c r="E24"/>
  <c r="J92"/>
  <c r="J23"/>
  <c r="J21"/>
  <c r="E21"/>
  <c r="J133"/>
  <c r="J20"/>
  <c r="J18"/>
  <c r="E18"/>
  <c r="F134"/>
  <c r="J17"/>
  <c r="J15"/>
  <c r="E15"/>
  <c r="F133"/>
  <c r="J14"/>
  <c r="J12"/>
  <c r="J131"/>
  <c r="E7"/>
  <c r="E127"/>
  <c i="2" r="J39"/>
  <c r="J38"/>
  <c i="1" r="AY95"/>
  <c i="2" r="J37"/>
  <c i="1" r="AX95"/>
  <c i="2" r="BI325"/>
  <c r="BH325"/>
  <c r="BG325"/>
  <c r="BF325"/>
  <c r="T325"/>
  <c r="R325"/>
  <c r="P325"/>
  <c r="BI324"/>
  <c r="BH324"/>
  <c r="BG324"/>
  <c r="BF324"/>
  <c r="T324"/>
  <c r="R324"/>
  <c r="P324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0"/>
  <c r="BH240"/>
  <c r="BG240"/>
  <c r="BF240"/>
  <c r="T240"/>
  <c r="R240"/>
  <c r="P240"/>
  <c r="BI233"/>
  <c r="BH233"/>
  <c r="BG233"/>
  <c r="BF233"/>
  <c r="T233"/>
  <c r="R233"/>
  <c r="P233"/>
  <c r="BI228"/>
  <c r="BH228"/>
  <c r="BG228"/>
  <c r="BF228"/>
  <c r="T228"/>
  <c r="R228"/>
  <c r="P228"/>
  <c r="BI223"/>
  <c r="BH223"/>
  <c r="BG223"/>
  <c r="BF223"/>
  <c r="T223"/>
  <c r="R223"/>
  <c r="P223"/>
  <c r="BI220"/>
  <c r="BH220"/>
  <c r="BG220"/>
  <c r="BF220"/>
  <c r="T220"/>
  <c r="R220"/>
  <c r="P220"/>
  <c r="BI215"/>
  <c r="BH215"/>
  <c r="BG215"/>
  <c r="BF215"/>
  <c r="T215"/>
  <c r="R215"/>
  <c r="P215"/>
  <c r="BI210"/>
  <c r="BH210"/>
  <c r="BG210"/>
  <c r="BF210"/>
  <c r="T210"/>
  <c r="R210"/>
  <c r="P210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F135"/>
  <c r="E133"/>
  <c r="BI120"/>
  <c r="BH120"/>
  <c r="BG120"/>
  <c r="BF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F89"/>
  <c r="E87"/>
  <c r="J24"/>
  <c r="E24"/>
  <c r="J138"/>
  <c r="J23"/>
  <c r="J21"/>
  <c r="E21"/>
  <c r="J137"/>
  <c r="J20"/>
  <c r="J18"/>
  <c r="E18"/>
  <c r="F138"/>
  <c r="J17"/>
  <c r="J15"/>
  <c r="E15"/>
  <c r="F91"/>
  <c r="J14"/>
  <c r="J12"/>
  <c r="J135"/>
  <c r="E7"/>
  <c r="E131"/>
  <c i="1" r="CK103"/>
  <c r="CJ103"/>
  <c r="CI103"/>
  <c r="CH103"/>
  <c r="CG103"/>
  <c r="CF103"/>
  <c r="BZ103"/>
  <c r="CE103"/>
  <c r="CK102"/>
  <c r="CJ102"/>
  <c r="CI102"/>
  <c r="CH102"/>
  <c r="CG102"/>
  <c r="CF102"/>
  <c r="BZ102"/>
  <c r="CE102"/>
  <c r="CK101"/>
  <c r="CJ101"/>
  <c r="CI101"/>
  <c r="CH101"/>
  <c r="CG101"/>
  <c r="CF101"/>
  <c r="BZ101"/>
  <c r="CE101"/>
  <c r="CK100"/>
  <c r="CJ100"/>
  <c r="CI100"/>
  <c r="CH100"/>
  <c r="CG100"/>
  <c r="CF100"/>
  <c r="BZ100"/>
  <c r="CE100"/>
  <c r="L90"/>
  <c r="AM90"/>
  <c r="AM89"/>
  <c r="L89"/>
  <c r="AM87"/>
  <c r="L87"/>
  <c r="L85"/>
  <c r="L84"/>
  <c i="2" r="J325"/>
  <c r="BK324"/>
  <c r="BK322"/>
  <c r="BK319"/>
  <c r="BK315"/>
  <c r="J311"/>
  <c r="BK309"/>
  <c r="J308"/>
  <c r="BK305"/>
  <c r="J301"/>
  <c r="J298"/>
  <c r="BK294"/>
  <c r="J292"/>
  <c r="BK291"/>
  <c r="BK290"/>
  <c r="BK288"/>
  <c r="BK284"/>
  <c r="J281"/>
  <c r="J279"/>
  <c r="J278"/>
  <c r="BK277"/>
  <c r="BK275"/>
  <c r="BK270"/>
  <c r="J264"/>
  <c r="J261"/>
  <c r="BK259"/>
  <c r="BK256"/>
  <c r="BK249"/>
  <c r="J244"/>
  <c r="BK223"/>
  <c r="J215"/>
  <c r="BK207"/>
  <c r="BK206"/>
  <c r="BK205"/>
  <c r="BK202"/>
  <c r="BK192"/>
  <c r="J188"/>
  <c r="BK186"/>
  <c r="J184"/>
  <c r="J180"/>
  <c r="BK173"/>
  <c r="BK169"/>
  <c r="J161"/>
  <c r="BK158"/>
  <c r="BK156"/>
  <c r="BK153"/>
  <c r="J148"/>
  <c r="J319"/>
  <c r="BK317"/>
  <c r="J315"/>
  <c r="BK314"/>
  <c r="BK312"/>
  <c r="BK311"/>
  <c r="J307"/>
  <c r="J305"/>
  <c r="J304"/>
  <c r="J302"/>
  <c r="BK301"/>
  <c r="J300"/>
  <c r="BK298"/>
  <c r="J297"/>
  <c r="BK296"/>
  <c r="J296"/>
  <c r="J294"/>
  <c r="J293"/>
  <c r="BK292"/>
  <c r="J291"/>
  <c r="J290"/>
  <c r="J289"/>
  <c r="J288"/>
  <c r="BK287"/>
  <c r="BK286"/>
  <c r="J285"/>
  <c r="J284"/>
  <c r="J282"/>
  <c r="BK281"/>
  <c r="J280"/>
  <c r="BK279"/>
  <c r="BK278"/>
  <c r="J277"/>
  <c r="J276"/>
  <c r="J275"/>
  <c r="BK274"/>
  <c r="J273"/>
  <c r="BK272"/>
  <c r="J270"/>
  <c r="BK269"/>
  <c r="BK266"/>
  <c r="J266"/>
  <c r="BK265"/>
  <c r="J265"/>
  <c r="BK264"/>
  <c r="J262"/>
  <c r="BK261"/>
  <c r="J259"/>
  <c r="J256"/>
  <c r="J254"/>
  <c r="BK251"/>
  <c r="J251"/>
  <c r="J249"/>
  <c r="BK247"/>
  <c r="BK244"/>
  <c r="BK240"/>
  <c r="J233"/>
  <c r="J228"/>
  <c r="J223"/>
  <c r="BK220"/>
  <c r="BK215"/>
  <c r="BK210"/>
  <c r="J207"/>
  <c r="J206"/>
  <c r="J205"/>
  <c r="J203"/>
  <c r="J202"/>
  <c r="BK198"/>
  <c r="BK196"/>
  <c r="BK194"/>
  <c r="J192"/>
  <c r="J190"/>
  <c r="BK188"/>
  <c r="J186"/>
  <c r="BK184"/>
  <c r="J183"/>
  <c r="BK180"/>
  <c r="BK178"/>
  <c r="BK175"/>
  <c r="J173"/>
  <c r="J171"/>
  <c r="J169"/>
  <c r="BK165"/>
  <c r="BK161"/>
  <c r="BK160"/>
  <c r="J158"/>
  <c r="J156"/>
  <c r="J153"/>
  <c r="J151"/>
  <c r="BK150"/>
  <c r="J150"/>
  <c r="BK148"/>
  <c r="J144"/>
  <c i="3" r="BK234"/>
  <c r="J234"/>
  <c r="BK232"/>
  <c r="J232"/>
  <c r="BK231"/>
  <c r="BK230"/>
  <c r="J228"/>
  <c r="BK227"/>
  <c r="BK225"/>
  <c r="BK223"/>
  <c r="J222"/>
  <c r="BK220"/>
  <c r="J219"/>
  <c r="BK218"/>
  <c r="BK216"/>
  <c r="J215"/>
  <c r="BK212"/>
  <c r="BK211"/>
  <c r="J211"/>
  <c r="J210"/>
  <c r="J209"/>
  <c r="BK208"/>
  <c r="BK207"/>
  <c r="J206"/>
  <c r="BK204"/>
  <c r="BK203"/>
  <c r="BK202"/>
  <c r="J201"/>
  <c r="J200"/>
  <c r="J199"/>
  <c r="BK198"/>
  <c r="J197"/>
  <c r="J196"/>
  <c r="J195"/>
  <c r="BK194"/>
  <c r="J193"/>
  <c r="BK191"/>
  <c r="J188"/>
  <c r="BK186"/>
  <c r="BK184"/>
  <c r="BK183"/>
  <c r="J182"/>
  <c r="BK180"/>
  <c r="BK178"/>
  <c r="BK176"/>
  <c r="J174"/>
  <c r="BK172"/>
  <c r="BK170"/>
  <c r="BK169"/>
  <c r="J166"/>
  <c r="BK163"/>
  <c r="BK161"/>
  <c r="BK159"/>
  <c r="J153"/>
  <c r="J151"/>
  <c r="J150"/>
  <c r="J148"/>
  <c r="J146"/>
  <c r="BK145"/>
  <c r="J145"/>
  <c r="J143"/>
  <c r="J142"/>
  <c r="J140"/>
  <c r="J231"/>
  <c r="J230"/>
  <c r="BK228"/>
  <c r="J227"/>
  <c r="J225"/>
  <c r="J223"/>
  <c r="BK222"/>
  <c r="J220"/>
  <c r="BK219"/>
  <c r="J218"/>
  <c r="J216"/>
  <c r="BK215"/>
  <c r="BK213"/>
  <c r="J213"/>
  <c r="J212"/>
  <c r="BK210"/>
  <c r="BK209"/>
  <c r="J208"/>
  <c r="J207"/>
  <c r="BK206"/>
  <c r="J204"/>
  <c r="J203"/>
  <c r="J202"/>
  <c r="BK201"/>
  <c r="BK200"/>
  <c r="BK199"/>
  <c r="J198"/>
  <c r="BK197"/>
  <c r="BK196"/>
  <c r="BK195"/>
  <c r="J194"/>
  <c r="BK193"/>
  <c r="J191"/>
  <c r="BK188"/>
  <c r="J186"/>
  <c r="J184"/>
  <c r="J183"/>
  <c r="BK182"/>
  <c r="J180"/>
  <c r="J178"/>
  <c r="J176"/>
  <c r="BK174"/>
  <c r="J172"/>
  <c r="J170"/>
  <c r="J169"/>
  <c r="BK166"/>
  <c r="J163"/>
  <c r="J161"/>
  <c r="J159"/>
  <c r="BK153"/>
  <c r="BK151"/>
  <c r="BK150"/>
  <c r="BK148"/>
  <c r="BK146"/>
  <c r="BK143"/>
  <c r="BK142"/>
  <c r="BK140"/>
  <c i="4" r="J137"/>
  <c r="J136"/>
  <c r="BK135"/>
  <c r="BK134"/>
  <c r="J133"/>
  <c r="J132"/>
  <c r="J131"/>
  <c r="BK137"/>
  <c r="BK136"/>
  <c r="J135"/>
  <c r="J134"/>
  <c r="BK133"/>
  <c r="BK132"/>
  <c r="BK131"/>
  <c i="2" r="BK325"/>
  <c r="J324"/>
  <c r="J322"/>
  <c r="BK321"/>
  <c r="J321"/>
  <c r="J317"/>
  <c r="J314"/>
  <c r="J312"/>
  <c r="BK307"/>
  <c r="BK304"/>
  <c r="BK302"/>
  <c r="BK300"/>
  <c r="BK297"/>
  <c r="BK293"/>
  <c r="BK289"/>
  <c r="J287"/>
  <c r="J286"/>
  <c r="BK285"/>
  <c r="BK282"/>
  <c r="BK280"/>
  <c r="BK276"/>
  <c r="J274"/>
  <c r="BK273"/>
  <c r="J272"/>
  <c r="J269"/>
  <c r="BK262"/>
  <c r="BK254"/>
  <c r="J247"/>
  <c r="J240"/>
  <c r="BK233"/>
  <c r="BK228"/>
  <c r="J220"/>
  <c r="J210"/>
  <c r="BK203"/>
  <c r="J198"/>
  <c r="J196"/>
  <c r="J194"/>
  <c r="BK190"/>
  <c r="BK183"/>
  <c r="J178"/>
  <c r="J175"/>
  <c r="BK171"/>
  <c r="J165"/>
  <c r="J160"/>
  <c r="BK151"/>
  <c r="BK144"/>
  <c i="1" r="AS94"/>
  <c i="2" r="J309"/>
  <c r="BK308"/>
  <c l="1" r="P179"/>
  <c r="P143"/>
  <c r="T179"/>
  <c r="T143"/>
  <c r="P193"/>
  <c r="T193"/>
  <c r="P201"/>
  <c r="T201"/>
  <c r="P222"/>
  <c r="T222"/>
  <c r="P239"/>
  <c r="T239"/>
  <c r="P268"/>
  <c r="T268"/>
  <c r="P283"/>
  <c r="T283"/>
  <c r="P306"/>
  <c r="P299"/>
  <c r="R306"/>
  <c r="R299"/>
  <c r="BK313"/>
  <c r="J313"/>
  <c r="J110"/>
  <c r="R313"/>
  <c r="BK320"/>
  <c r="J320"/>
  <c r="J111"/>
  <c r="T320"/>
  <c i="3" r="BK165"/>
  <c r="J165"/>
  <c r="J99"/>
  <c r="T165"/>
  <c r="T139"/>
  <c r="P179"/>
  <c r="R179"/>
  <c r="BK185"/>
  <c r="J185"/>
  <c r="J101"/>
  <c r="R185"/>
  <c r="BK190"/>
  <c r="J190"/>
  <c r="J103"/>
  <c r="T190"/>
  <c r="P205"/>
  <c r="T205"/>
  <c r="P217"/>
  <c r="T217"/>
  <c r="BK229"/>
  <c r="J229"/>
  <c r="J107"/>
  <c r="R229"/>
  <c r="R221"/>
  <c i="4" r="BK130"/>
  <c r="J130"/>
  <c r="J98"/>
  <c r="R130"/>
  <c r="R129"/>
  <c r="R128"/>
  <c i="2" r="BK179"/>
  <c r="J179"/>
  <c r="J99"/>
  <c r="R179"/>
  <c r="R143"/>
  <c r="BK193"/>
  <c r="J193"/>
  <c r="J100"/>
  <c r="R193"/>
  <c r="BK201"/>
  <c r="R201"/>
  <c r="BK222"/>
  <c r="J222"/>
  <c r="J103"/>
  <c r="R222"/>
  <c r="BK239"/>
  <c r="J239"/>
  <c r="J104"/>
  <c r="R239"/>
  <c r="BK268"/>
  <c r="J268"/>
  <c r="J106"/>
  <c r="R268"/>
  <c r="BK283"/>
  <c r="J283"/>
  <c r="J107"/>
  <c r="R283"/>
  <c r="BK306"/>
  <c r="J306"/>
  <c r="J109"/>
  <c r="T306"/>
  <c r="T299"/>
  <c r="P313"/>
  <c r="T313"/>
  <c r="P320"/>
  <c r="R320"/>
  <c i="3" r="P165"/>
  <c r="P139"/>
  <c r="R165"/>
  <c r="R139"/>
  <c r="BK179"/>
  <c r="J179"/>
  <c r="J100"/>
  <c r="T179"/>
  <c r="P185"/>
  <c r="T185"/>
  <c r="P190"/>
  <c r="P189"/>
  <c r="R190"/>
  <c r="BK205"/>
  <c r="J205"/>
  <c r="J104"/>
  <c r="R205"/>
  <c r="R189"/>
  <c r="BK217"/>
  <c r="J217"/>
  <c r="J105"/>
  <c r="R217"/>
  <c r="P229"/>
  <c r="P221"/>
  <c r="T229"/>
  <c r="T221"/>
  <c i="4" r="P130"/>
  <c r="P129"/>
  <c r="P128"/>
  <c i="1" r="AU97"/>
  <c i="4" r="T130"/>
  <c r="T129"/>
  <c r="T128"/>
  <c i="2" r="BK299"/>
  <c r="J299"/>
  <c r="J108"/>
  <c i="3" r="BK139"/>
  <c r="J139"/>
  <c r="J98"/>
  <c i="2" r="BK143"/>
  <c r="J143"/>
  <c r="J98"/>
  <c i="3" r="BK221"/>
  <c r="J221"/>
  <c r="J106"/>
  <c i="4" r="J89"/>
  <c r="F92"/>
  <c r="J124"/>
  <c r="BE131"/>
  <c r="BE132"/>
  <c r="BE133"/>
  <c r="BE136"/>
  <c r="E85"/>
  <c r="F91"/>
  <c r="J92"/>
  <c r="BE134"/>
  <c r="BE135"/>
  <c r="BE137"/>
  <c i="2" r="J201"/>
  <c r="J102"/>
  <c r="BK267"/>
  <c r="J267"/>
  <c r="J105"/>
  <c i="3" r="J89"/>
  <c r="J91"/>
  <c r="F92"/>
  <c r="J134"/>
  <c r="BE140"/>
  <c r="BE145"/>
  <c r="BE150"/>
  <c r="BE153"/>
  <c r="BE161"/>
  <c r="BE163"/>
  <c r="BE172"/>
  <c r="BE176"/>
  <c r="BE183"/>
  <c r="BE188"/>
  <c r="BE191"/>
  <c r="BE193"/>
  <c r="BE195"/>
  <c r="BE197"/>
  <c r="BE198"/>
  <c r="BE200"/>
  <c r="BE201"/>
  <c r="BE208"/>
  <c r="BE210"/>
  <c r="BE211"/>
  <c r="BE215"/>
  <c r="BE216"/>
  <c r="BE220"/>
  <c r="BE222"/>
  <c r="BE227"/>
  <c r="BE228"/>
  <c r="BE231"/>
  <c r="BE232"/>
  <c r="E85"/>
  <c r="F91"/>
  <c r="BE142"/>
  <c r="BE143"/>
  <c r="BE146"/>
  <c r="BE148"/>
  <c r="BE151"/>
  <c r="BE159"/>
  <c r="BE166"/>
  <c r="BE169"/>
  <c r="BE170"/>
  <c r="BE174"/>
  <c r="BE178"/>
  <c r="BE180"/>
  <c r="BE182"/>
  <c r="BE184"/>
  <c r="BE186"/>
  <c r="BE194"/>
  <c r="BE196"/>
  <c r="BE199"/>
  <c r="BE202"/>
  <c r="BE203"/>
  <c r="BE204"/>
  <c r="BE206"/>
  <c r="BE207"/>
  <c r="BE209"/>
  <c r="BE212"/>
  <c r="BE213"/>
  <c r="BE218"/>
  <c r="BE219"/>
  <c r="BE223"/>
  <c r="BE225"/>
  <c r="BE230"/>
  <c r="BE234"/>
  <c i="2" r="J89"/>
  <c r="J91"/>
  <c r="F92"/>
  <c r="F137"/>
  <c r="BE144"/>
  <c r="BE148"/>
  <c r="BE158"/>
  <c r="BE161"/>
  <c r="BE165"/>
  <c r="BE173"/>
  <c r="BE178"/>
  <c r="BE183"/>
  <c r="BE186"/>
  <c r="BE190"/>
  <c r="BE192"/>
  <c r="BE194"/>
  <c r="BE198"/>
  <c r="BE203"/>
  <c r="BE206"/>
  <c r="BE207"/>
  <c r="BE215"/>
  <c r="BE220"/>
  <c r="BE223"/>
  <c r="BE233"/>
  <c r="BE240"/>
  <c r="BE247"/>
  <c r="BE256"/>
  <c r="BE259"/>
  <c r="BE261"/>
  <c r="BE262"/>
  <c r="BE264"/>
  <c r="BE265"/>
  <c r="BE266"/>
  <c r="BE269"/>
  <c r="BE270"/>
  <c r="BE272"/>
  <c r="BE275"/>
  <c r="BE277"/>
  <c r="BE278"/>
  <c r="BE279"/>
  <c r="BE281"/>
  <c r="BE284"/>
  <c r="BE285"/>
  <c r="BE286"/>
  <c r="BE293"/>
  <c r="BE294"/>
  <c r="BE297"/>
  <c r="BE301"/>
  <c r="BE302"/>
  <c r="BE305"/>
  <c r="BE307"/>
  <c r="BE309"/>
  <c r="BE311"/>
  <c r="BE315"/>
  <c r="E85"/>
  <c r="J92"/>
  <c r="BE150"/>
  <c r="BE151"/>
  <c r="BE153"/>
  <c r="BE156"/>
  <c r="BE160"/>
  <c r="BE169"/>
  <c r="BE171"/>
  <c r="BE175"/>
  <c r="BE180"/>
  <c r="BE184"/>
  <c r="BE188"/>
  <c r="BE196"/>
  <c r="BE202"/>
  <c r="BE205"/>
  <c r="BE210"/>
  <c r="BE228"/>
  <c r="BE244"/>
  <c r="BE249"/>
  <c r="BE251"/>
  <c r="BE254"/>
  <c r="BE273"/>
  <c r="BE274"/>
  <c r="BE276"/>
  <c r="BE280"/>
  <c r="BE282"/>
  <c r="BE287"/>
  <c r="BE288"/>
  <c r="BE289"/>
  <c r="BE290"/>
  <c r="BE291"/>
  <c r="BE292"/>
  <c r="BE296"/>
  <c r="BE298"/>
  <c r="BE300"/>
  <c r="BE304"/>
  <c r="BE308"/>
  <c r="BE312"/>
  <c r="BE314"/>
  <c r="BE317"/>
  <c r="BE319"/>
  <c r="BE321"/>
  <c r="BE322"/>
  <c r="BE324"/>
  <c r="BE325"/>
  <c r="J36"/>
  <c i="1" r="AW95"/>
  <c i="2" r="F36"/>
  <c i="1" r="BA95"/>
  <c i="2" r="F37"/>
  <c i="1" r="BB95"/>
  <c i="2" r="F38"/>
  <c i="1" r="BC95"/>
  <c i="2" r="F39"/>
  <c i="1" r="BD95"/>
  <c i="4" r="F36"/>
  <c i="1" r="BA97"/>
  <c i="4" r="F39"/>
  <c i="1" r="BD97"/>
  <c i="4" r="F38"/>
  <c i="1" r="BC97"/>
  <c i="3" r="F37"/>
  <c i="1" r="BB96"/>
  <c i="3" r="J36"/>
  <c i="1" r="AW96"/>
  <c i="4" r="F37"/>
  <c i="1" r="BB97"/>
  <c i="3" r="F36"/>
  <c i="1" r="BA96"/>
  <c i="3" r="F38"/>
  <c i="1" r="BC96"/>
  <c i="4" r="J36"/>
  <c i="1" r="AW97"/>
  <c i="3" r="F39"/>
  <c i="1" r="BD96"/>
  <c i="3" l="1" r="P138"/>
  <c r="P137"/>
  <c i="1" r="AU96"/>
  <c i="3" r="R138"/>
  <c r="R137"/>
  <c i="2" r="R267"/>
  <c r="R200"/>
  <c r="R142"/>
  <c r="R141"/>
  <c r="BK200"/>
  <c r="J200"/>
  <c r="J101"/>
  <c i="3" r="T189"/>
  <c r="T138"/>
  <c r="T137"/>
  <c i="2" r="T267"/>
  <c r="P267"/>
  <c r="T200"/>
  <c r="T142"/>
  <c r="T141"/>
  <c r="P200"/>
  <c r="P142"/>
  <c r="P141"/>
  <c i="1" r="AU95"/>
  <c i="4" r="BK129"/>
  <c r="J129"/>
  <c r="J97"/>
  <c i="3" r="BK189"/>
  <c r="J189"/>
  <c r="J102"/>
  <c i="1" r="BC94"/>
  <c r="AY94"/>
  <c r="BD94"/>
  <c r="W36"/>
  <c r="BA94"/>
  <c r="W33"/>
  <c r="BB94"/>
  <c r="W34"/>
  <c i="3" l="1" r="BK138"/>
  <c r="J138"/>
  <c r="J97"/>
  <c i="2" r="BK142"/>
  <c r="J142"/>
  <c r="J97"/>
  <c i="4" r="BK128"/>
  <c r="J128"/>
  <c r="J96"/>
  <c r="J30"/>
  <c i="1" r="AU94"/>
  <c r="W35"/>
  <c i="4" r="J107"/>
  <c r="BE107"/>
  <c r="J35"/>
  <c i="1" r="AV97"/>
  <c r="AT97"/>
  <c r="AW94"/>
  <c r="AK33"/>
  <c r="AX94"/>
  <c i="2" l="1" r="BK141"/>
  <c r="J141"/>
  <c r="J96"/>
  <c r="J30"/>
  <c i="3" r="BK137"/>
  <c r="J137"/>
  <c r="J96"/>
  <c r="J30"/>
  <c i="2" r="J120"/>
  <c r="J114"/>
  <c r="J122"/>
  <c i="4" r="F35"/>
  <c i="1" r="AZ97"/>
  <c i="3" r="J116"/>
  <c r="J110"/>
  <c r="J118"/>
  <c i="4" r="J101"/>
  <c r="J109"/>
  <c i="3" l="1" r="J31"/>
  <c r="BE116"/>
  <c i="2" r="BE120"/>
  <c r="J31"/>
  <c i="4" r="J31"/>
  <c i="3" r="J35"/>
  <c i="1" r="AV96"/>
  <c r="AT96"/>
  <c i="4" r="J32"/>
  <c i="1" r="AG97"/>
  <c r="AN97"/>
  <c i="3" r="J32"/>
  <c i="1" r="AG96"/>
  <c r="AN96"/>
  <c i="2" r="J35"/>
  <c i="1" r="AV95"/>
  <c r="AT95"/>
  <c i="2" r="J32"/>
  <c i="1" r="AG95"/>
  <c r="AN95"/>
  <c i="3" l="1" r="J41"/>
  <c i="4" r="J41"/>
  <c i="2" r="J41"/>
  <c r="F35"/>
  <c i="1" r="AZ95"/>
  <c r="AG94"/>
  <c r="AG103"/>
  <c r="CD103"/>
  <c i="3" r="F35"/>
  <c i="1" r="AZ96"/>
  <c l="1" r="AZ94"/>
  <c r="AV94"/>
  <c r="AT94"/>
  <c r="AN94"/>
  <c r="AG102"/>
  <c r="CD102"/>
  <c r="AV103"/>
  <c r="BY103"/>
  <c r="AG101"/>
  <c r="CD101"/>
  <c r="AG100"/>
  <c r="CD100"/>
  <c r="AK26"/>
  <c l="1" r="AN103"/>
  <c r="AV102"/>
  <c r="BY102"/>
  <c r="W32"/>
  <c r="AV100"/>
  <c r="BY100"/>
  <c r="AG99"/>
  <c r="AK27"/>
  <c r="AK29"/>
  <c r="AV101"/>
  <c r="BY101"/>
  <c l="1" r="AK32"/>
  <c r="AK38"/>
  <c r="AN102"/>
  <c r="AG105"/>
  <c r="AN101"/>
  <c r="AN100"/>
  <c l="1" r="AN99"/>
  <c r="AN10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<sst xmlns="http://schemas.openxmlformats.org/spreadsheetml/2006/main">
  <si>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</si>
  <si>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</si>
  <si>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</si>
  <si>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</si>
  <si>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</si>
  <si>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{3c67ee55-c300-46ab-936a-1866b8062b4c}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</si>
  <si>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</si>
  <si>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</si>
  <si>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</si>
  <si>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</si>
  <si>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</si>
  <si>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</si>
  <si>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</si>
  <si>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</si>
  <si>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</si>
  <si>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</si>
  <si>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</si>
  <si>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Tovéř - oprava komunikace a kanalizace parc.č.462/1 a 120</t>
  </si>
  <si>
    <t>KSO:</t>
  </si>
  <si>
    <t>CC-CZ:</t>
  </si>
  <si>
    <t>Místo:</t>
  </si>
  <si>
    <t xml:space="preserve"> </t>
  </si>
  <si>
    <t>Datum:</t>
  </si>
  <si>
    <t>18. 1. 2023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</si>
  <si>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</si>
  <si>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</si>
  <si>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</si>
  <si>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</si>
  <si>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</si>
  <si>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</si>
  <si>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</si>
  <si>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</si>
  <si>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</si>
  <si>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</si>
  <si>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</si>
  <si>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</si>
  <si>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</si>
  <si>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</si>
  <si>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</si>
  <si>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</si>
  <si>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</si>
  <si>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</si>
  <si>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</si>
  <si>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</si>
  <si>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</si>
  <si>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</si>
  <si>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</si>
  <si>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</si>
  <si>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</si>
  <si>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</si>
  <si>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</si>
  <si>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</si>
  <si>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</si>
  <si>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</si>
  <si>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</si>
  <si>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</si>
  <si>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</si>
  <si>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</si>
  <si>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</si>
  <si>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</si>
  <si>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</si>
  <si>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</si>
  <si>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</si>
  <si>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</si>
  <si>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</si>
  <si>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</si>
  <si>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</si>
  <si>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</si>
  <si>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</si>
  <si>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</si>
  <si>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</si>
  <si>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</si>
  <si>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</si>
  <si>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</si>
  <si>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</si>
  <si>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</si>
  <si>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</si>
  <si>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</si>
  <si>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</si>
  <si>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</si>
  <si>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</si>
  <si>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 xml:space="preserve">SO 100 - komunikace </t>
  </si>
  <si>
    <t>STA</t>
  </si>
  <si>
    <t>{1fa0e0af-e45f-4c86-91e8-dcaf505be2bf}</t>
  </si>
  <si>
    <t>2</t>
  </si>
  <si>
    <t>SO 300 - oprava kanalizace</t>
  </si>
  <si>
    <t>{584f12fb-bff8-4b74-a53a-4336cd9e68a2}</t>
  </si>
  <si>
    <t>3</t>
  </si>
  <si>
    <t>Vedlejší a ostatní rozpočtové náklady</t>
  </si>
  <si>
    <t>{c5e42049-35cb-48d0-a678-a38367a418ef}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</si>
  <si>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</si>
  <si>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</si>
  <si>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</si>
  <si>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</si>
  <si>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</si>
  <si>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</si>
  <si>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</si>
  <si>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</si>
  <si>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</si>
  <si>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</si>
  <si>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</si>
  <si>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 xml:space="preserve">1 - SO 100 - komunikace 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</si>
  <si>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</si>
  <si>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</si>
  <si>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</si>
  <si>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</si>
  <si>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</si>
  <si>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</si>
  <si>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</si>
  <si>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</si>
  <si>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</si>
  <si>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4 - Vodorovné konstrukce</t>
  </si>
  <si>
    <t xml:space="preserve">    5 - Komunikace pozemní</t>
  </si>
  <si>
    <t xml:space="preserve">      56 - Podkladní vrstvy komunikací, letišť a ploch</t>
  </si>
  <si>
    <t xml:space="preserve">      57 - Kryty pozemních komunikací letišť a ploch z kameniva nebo živičné</t>
  </si>
  <si>
    <t xml:space="preserve">      59 - Kryty pozemních komunikací, letišť a ploch dlážděných (předlažby)</t>
  </si>
  <si>
    <t xml:space="preserve">    8 - Trubní vedení</t>
  </si>
  <si>
    <t xml:space="preserve">      87 - Potrubí z trub plastických a skleněných</t>
  </si>
  <si>
    <t xml:space="preserve">      89 - Ostatní konstrukce</t>
  </si>
  <si>
    <t xml:space="preserve">    9 - Ostatní konstrukce a práce, bourání</t>
  </si>
  <si>
    <t xml:space="preserve">      97 - Prorážení otvorů a ostatní bourací práce</t>
  </si>
  <si>
    <t xml:space="preserve">      96 -  Bourání konstrukcí</t>
  </si>
  <si>
    <t xml:space="preserve">      997 - Přesun sutě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</si>
  <si>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</si>
  <si>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</si>
  <si>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</si>
  <si>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</si>
  <si>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</si>
  <si>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</si>
  <si>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</si>
  <si>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</si>
  <si>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</si>
  <si>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</si>
  <si>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</si>
  <si>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</si>
  <si>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</si>
  <si>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</si>
  <si>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</si>
  <si>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</si>
  <si>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</si>
  <si>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</si>
  <si>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</si>
  <si>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</si>
  <si>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</si>
  <si>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</si>
  <si>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</si>
  <si>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</si>
  <si>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</si>
  <si>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</si>
  <si>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</si>
  <si>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113106171</t>
  </si>
  <si>
    <t>Rozebrání dlažeb vozovek ze zámkové dlažby s ložem z kameniva ručně</t>
  </si>
  <si>
    <t>m2</t>
  </si>
  <si>
    <t>CS ÚRS 2023 01</t>
  </si>
  <si>
    <t>4</t>
  </si>
  <si>
    <t>1427203816</t>
  </si>
  <si>
    <t>VV</t>
  </si>
  <si>
    <t>9,84</t>
  </si>
  <si>
    <t>0,55*4,31+9,8</t>
  </si>
  <si>
    <t>Součet</t>
  </si>
  <si>
    <t>979051121</t>
  </si>
  <si>
    <t>Očištění zámkových dlaždic se spárováním z kameniva těženého při překopech inženýrských sítí</t>
  </si>
  <si>
    <t>-1683604149</t>
  </si>
  <si>
    <t>119001421</t>
  </si>
  <si>
    <t>Dočasné zajištění kabelů a kabelových tratí ze 3 volně ložených kabelů</t>
  </si>
  <si>
    <t>m</t>
  </si>
  <si>
    <t>2100860075</t>
  </si>
  <si>
    <t>122151104</t>
  </si>
  <si>
    <t>Odkopávky a prokopávky nezapažené v hornině třídy těžitelnosti I skupiny 1 a 2 objem do 500 m3 strojně</t>
  </si>
  <si>
    <t>m3</t>
  </si>
  <si>
    <t>570468002</t>
  </si>
  <si>
    <t>4,24*9+(2,96+3,02)/2*50,23+4,94*15+2,73*30,07+4,4*10,6</t>
  </si>
  <si>
    <t>5</t>
  </si>
  <si>
    <t>132251101</t>
  </si>
  <si>
    <t>Hloubení rýh nezapažených š do 800 mm v hornině třídy těžitelnosti I skupiny 3 objem do 20 m3 strojně</t>
  </si>
  <si>
    <t>-1832006954</t>
  </si>
  <si>
    <t>0,59*4,31*0,55+(20,5-4,31)*0,88*0,55</t>
  </si>
  <si>
    <t>6</t>
  </si>
  <si>
    <t>162751117</t>
  </si>
  <si>
    <t>Vodorovné přemístění přes 9 000 do 10000 m výkopku/sypaniny z horniny třídy těžitelnosti I skupiny 1 až 3</t>
  </si>
  <si>
    <t>371294549</t>
  </si>
  <si>
    <t>391,179+11,234</t>
  </si>
  <si>
    <t>7</t>
  </si>
  <si>
    <t>162751119</t>
  </si>
  <si>
    <t>Příplatek k vodorovnému přemístění výkopku/sypaniny z horniny třídy těžitelnosti I skupiny 1 až 3 ZKD 1000 m přes 10000 m</t>
  </si>
  <si>
    <t>1097974027</t>
  </si>
  <si>
    <t>402,413*6</t>
  </si>
  <si>
    <t>8</t>
  </si>
  <si>
    <t>171251201</t>
  </si>
  <si>
    <t>Uložení sypaniny na skládky nebo meziskládky</t>
  </si>
  <si>
    <t>708315275</t>
  </si>
  <si>
    <t>9</t>
  </si>
  <si>
    <t>171201231</t>
  </si>
  <si>
    <t>Poplatek za uložení zeminy a kamení na recyklační skládce (skládkovné) kód odpadu 17 05 04</t>
  </si>
  <si>
    <t>t</t>
  </si>
  <si>
    <t>-330023810</t>
  </si>
  <si>
    <t>402,413*1,75</t>
  </si>
  <si>
    <t>10</t>
  </si>
  <si>
    <t>174151101</t>
  </si>
  <si>
    <t>Zásyp jam, šachet rýh nebo kolem objektů sypaninou se zhutněním</t>
  </si>
  <si>
    <t>902798088</t>
  </si>
  <si>
    <t>11,234-1,12-6,18</t>
  </si>
  <si>
    <t>0,15*0,55*4,31</t>
  </si>
  <si>
    <t>11</t>
  </si>
  <si>
    <t>M</t>
  </si>
  <si>
    <t>58344197</t>
  </si>
  <si>
    <t>štěrkodrť frakce 0/63</t>
  </si>
  <si>
    <t>-587602415</t>
  </si>
  <si>
    <t>4,29*2</t>
  </si>
  <si>
    <t>12</t>
  </si>
  <si>
    <t>175151101</t>
  </si>
  <si>
    <t>Obsypání potrubí strojně sypaninou bez prohození, uloženou do 3 m</t>
  </si>
  <si>
    <t>-1077167477</t>
  </si>
  <si>
    <t>0,4*0,55*14</t>
  </si>
  <si>
    <t>13</t>
  </si>
  <si>
    <t>58344121</t>
  </si>
  <si>
    <t>štěrkodrť frakce 0/8</t>
  </si>
  <si>
    <t>-1765719954</t>
  </si>
  <si>
    <t>3,08*2</t>
  </si>
  <si>
    <t>14</t>
  </si>
  <si>
    <t>175151201</t>
  </si>
  <si>
    <t>Obsypání objektu nad přilehlým původním terénem sypaninou bez prohození, uloženou do 3 m strojně</t>
  </si>
  <si>
    <t>1679293870</t>
  </si>
  <si>
    <t>vybouraným PM</t>
  </si>
  <si>
    <t>0,055*199</t>
  </si>
  <si>
    <t>181951112</t>
  </si>
  <si>
    <t>Úprava pláně v hornině třídy těžitelnosti I skupiny 1 až 3 se zhutněním strojně</t>
  </si>
  <si>
    <t>1481959133</t>
  </si>
  <si>
    <t>Zemní práce - přípravné a přidružené práce</t>
  </si>
  <si>
    <t>16</t>
  </si>
  <si>
    <t>162651112</t>
  </si>
  <si>
    <t>Vodorovné přemístění přes 4 000 do 5000 m výkopku/sypaniny z horniny třídy těžitelnosti I skupiny 1 až 3</t>
  </si>
  <si>
    <t>-1970584792</t>
  </si>
  <si>
    <t>dovoz ornice</t>
  </si>
  <si>
    <t>0,1*156</t>
  </si>
  <si>
    <t>17</t>
  </si>
  <si>
    <t>167151101</t>
  </si>
  <si>
    <t>Nakládání výkopku z hornin třídy těžitelnosti I skupiny 1 až 3 do 100 m3</t>
  </si>
  <si>
    <t>-1343020782</t>
  </si>
  <si>
    <t>18</t>
  </si>
  <si>
    <t>10364101</t>
  </si>
  <si>
    <t>zemina pro terénní úpravy - ornice</t>
  </si>
  <si>
    <t>1667613769</t>
  </si>
  <si>
    <t>15,6*1,7</t>
  </si>
  <si>
    <t>19</t>
  </si>
  <si>
    <t>181351003</t>
  </si>
  <si>
    <t>Rozprostření ornice tl vrstvy do 200 mm pl do 100 m2 v rovině nebo ve svahu do 1:5 strojně</t>
  </si>
  <si>
    <t>-1256943995</t>
  </si>
  <si>
    <t>130+26</t>
  </si>
  <si>
    <t>20</t>
  </si>
  <si>
    <t>181451311</t>
  </si>
  <si>
    <t>Založení trávníku strojně v jedné operaci v rovině</t>
  </si>
  <si>
    <t>1388651427</t>
  </si>
  <si>
    <t>00572410</t>
  </si>
  <si>
    <t>osivo směs travní parková</t>
  </si>
  <si>
    <t>kg</t>
  </si>
  <si>
    <t>-1851329604</t>
  </si>
  <si>
    <t>156*0,025</t>
  </si>
  <si>
    <t>22</t>
  </si>
  <si>
    <t>181951111</t>
  </si>
  <si>
    <t>Úprava pláně v hornině třídy těžitelnosti I skupiny 1 až 3 bez zhutnění strojně</t>
  </si>
  <si>
    <t>-283539758</t>
  </si>
  <si>
    <t>Vodorovné konstrukce</t>
  </si>
  <si>
    <t>23</t>
  </si>
  <si>
    <t>451572111</t>
  </si>
  <si>
    <t>Lože pod potrubí otevřený výkop z kameniva drobného těženého</t>
  </si>
  <si>
    <t>419604583</t>
  </si>
  <si>
    <t>0,1*0,55*20,5</t>
  </si>
  <si>
    <t>24</t>
  </si>
  <si>
    <t>458311131</t>
  </si>
  <si>
    <t>Filtrační vrstvy za opěrou z betonu drenážního hutněného po vrstvách</t>
  </si>
  <si>
    <t>-1029693897</t>
  </si>
  <si>
    <t>0,2*9,83</t>
  </si>
  <si>
    <t>25</t>
  </si>
  <si>
    <t>462511112</t>
  </si>
  <si>
    <t>Zához prostoru z drenážního betonu</t>
  </si>
  <si>
    <t>-1584453473</t>
  </si>
  <si>
    <t>Komunikace pozemní</t>
  </si>
  <si>
    <t>56</t>
  </si>
  <si>
    <t>Podkladní vrstvy komunikací, letišť a ploch</t>
  </si>
  <si>
    <t>26</t>
  </si>
  <si>
    <t>564851011</t>
  </si>
  <si>
    <t xml:space="preserve">Podklad ze štěrkodrtě ŠD 16-32  plochy do 100 m2 tl 150 mm</t>
  </si>
  <si>
    <t>-1609743508</t>
  </si>
  <si>
    <t>27</t>
  </si>
  <si>
    <t>564851011.2</t>
  </si>
  <si>
    <t xml:space="preserve">Podklad ze štěrkodrtě ŠD 0-63  plochy do 100 m2 tl 150 mm</t>
  </si>
  <si>
    <t>860554838</t>
  </si>
  <si>
    <t>0,55*4,31</t>
  </si>
  <si>
    <t>28</t>
  </si>
  <si>
    <t>564861011</t>
  </si>
  <si>
    <t>Podklad ze štěrkodrtě ŠD 0-63 plochy do 100 m2 tl 200 mm</t>
  </si>
  <si>
    <t>45409622</t>
  </si>
  <si>
    <t>29</t>
  </si>
  <si>
    <t>564861014</t>
  </si>
  <si>
    <t>Podklad ze štěrkodrtě ŠD 32-63 plochy do 100 m2 tl 230 mm</t>
  </si>
  <si>
    <t>1002987859</t>
  </si>
  <si>
    <t>30</t>
  </si>
  <si>
    <t>564871116</t>
  </si>
  <si>
    <t>Podklad ze štěrkodrtě ŠD plochy přes 100 m2 tl. 300 mm</t>
  </si>
  <si>
    <t>654532228</t>
  </si>
  <si>
    <t>sanace</t>
  </si>
  <si>
    <t>421</t>
  </si>
  <si>
    <t>31</t>
  </si>
  <si>
    <t>564851111</t>
  </si>
  <si>
    <t>Podklad ze štěrkodrtě ŠD 0-32 plochy přes 100 m2 tl 150 mm</t>
  </si>
  <si>
    <t>-1665203851</t>
  </si>
  <si>
    <t>392</t>
  </si>
  <si>
    <t>vjezdy</t>
  </si>
  <si>
    <t>9,95</t>
  </si>
  <si>
    <t>32</t>
  </si>
  <si>
    <t>564851111.1</t>
  </si>
  <si>
    <t>Podklad ze štěrkodrtě ŠD 0-63 plochy přes 100 m2 tl 150 mm</t>
  </si>
  <si>
    <t>645043493</t>
  </si>
  <si>
    <t>410</t>
  </si>
  <si>
    <t>10,42</t>
  </si>
  <si>
    <t>33</t>
  </si>
  <si>
    <t>569831111</t>
  </si>
  <si>
    <t>Zpevnění krajnic štěrkodrtí tl 100 mm</t>
  </si>
  <si>
    <t>-790237666</t>
  </si>
  <si>
    <t>0,5*12</t>
  </si>
  <si>
    <t>57</t>
  </si>
  <si>
    <t>Kryty pozemních komunikací letišť a ploch z kameniva nebo živičné</t>
  </si>
  <si>
    <t>34</t>
  </si>
  <si>
    <t>573211108</t>
  </si>
  <si>
    <t>Postřik živičný spojovací z asfaltu v množství 0,40 kg/m2</t>
  </si>
  <si>
    <t>-1238336752</t>
  </si>
  <si>
    <t>366</t>
  </si>
  <si>
    <t>9,3</t>
  </si>
  <si>
    <t>35</t>
  </si>
  <si>
    <t>565135101</t>
  </si>
  <si>
    <t>Asfaltový beton vrstva podkladní ACP 16 (obalované kamenivo OKS) tl 50 mm š do 1,5 m</t>
  </si>
  <si>
    <t>-1445528186</t>
  </si>
  <si>
    <t>377</t>
  </si>
  <si>
    <t>3,27</t>
  </si>
  <si>
    <t>36</t>
  </si>
  <si>
    <t>577134111</t>
  </si>
  <si>
    <t>Asfaltový beton vrstva obrusná ACO 11 (ABS) tř. I tl 40 mm š do 3 m z nemodifikovaného asfaltu</t>
  </si>
  <si>
    <t>-1371121128</t>
  </si>
  <si>
    <t>P</t>
  </si>
  <si>
    <t xml:space="preserve">Poznámka k položce:_x000d_
příloha C a D1.1.6_x000d_
</t>
  </si>
  <si>
    <t>59</t>
  </si>
  <si>
    <t>Kryty pozemních komunikací, letišť a ploch dlážděných (předlažby)</t>
  </si>
  <si>
    <t>37</t>
  </si>
  <si>
    <t>596212210</t>
  </si>
  <si>
    <t>Kladení zámkové dlažby pozemních komunikací ručně tl 80 mm skupiny A pl do 50 m2</t>
  </si>
  <si>
    <t>-125635408</t>
  </si>
  <si>
    <t>9,6+5+1+9,6+5+1+0,55*4,31+9,8</t>
  </si>
  <si>
    <t>0,5</t>
  </si>
  <si>
    <t>38</t>
  </si>
  <si>
    <t>59245020</t>
  </si>
  <si>
    <t>dlažba tvar obdélník betonová 200x100x80mm přírodní</t>
  </si>
  <si>
    <t>754869828</t>
  </si>
  <si>
    <t>(15,6-9,84)*1,02</t>
  </si>
  <si>
    <t>5,875*1,03 'Přepočtené koeficientem množství</t>
  </si>
  <si>
    <t>39</t>
  </si>
  <si>
    <t>59245005</t>
  </si>
  <si>
    <t>dlažba tvar obdélník betonová 200x100x80mm barevná</t>
  </si>
  <si>
    <t>-481288803</t>
  </si>
  <si>
    <t>0,5*1,03</t>
  </si>
  <si>
    <t>40</t>
  </si>
  <si>
    <t>591211111</t>
  </si>
  <si>
    <t>Kladení dlažby z kostek drobných z kamene do lože z kameniva těženého tl 50 mm</t>
  </si>
  <si>
    <t>-1619516685</t>
  </si>
  <si>
    <t>2,04+6,32</t>
  </si>
  <si>
    <t>41</t>
  </si>
  <si>
    <t>58381007</t>
  </si>
  <si>
    <t>kostka dlažební žula drobná 8/10</t>
  </si>
  <si>
    <t>-1199011284</t>
  </si>
  <si>
    <t>6,32</t>
  </si>
  <si>
    <t>6,32*1,02 'Přepočtené koeficientem množství</t>
  </si>
  <si>
    <t>42</t>
  </si>
  <si>
    <t>596312111</t>
  </si>
  <si>
    <t>Kladení kloubové betonové dlažby pozemních komunikací tl 100 mm pl do 300 m2</t>
  </si>
  <si>
    <t>1321788188</t>
  </si>
  <si>
    <t>18+10</t>
  </si>
  <si>
    <t>43</t>
  </si>
  <si>
    <t>59040200</t>
  </si>
  <si>
    <t>dlažba betonová Hydroset 80 mm</t>
  </si>
  <si>
    <t>135887863</t>
  </si>
  <si>
    <t>28*1,02 'Přepočtené koeficientem množství</t>
  </si>
  <si>
    <t>44</t>
  </si>
  <si>
    <t>916131213</t>
  </si>
  <si>
    <t>Osazení silničního obrubníku betonového stojatého s boční opěrou do lože z betonu prostého</t>
  </si>
  <si>
    <t>-732396204</t>
  </si>
  <si>
    <t>15+213,1+1+2</t>
  </si>
  <si>
    <t>45</t>
  </si>
  <si>
    <t>59217031</t>
  </si>
  <si>
    <t>obrubník betonový silniční 1000x150x250mm</t>
  </si>
  <si>
    <t>-843418281</t>
  </si>
  <si>
    <t>46</t>
  </si>
  <si>
    <t>59217029</t>
  </si>
  <si>
    <t>obrubník betonový silniční nájezdový 1000x150x150mm</t>
  </si>
  <si>
    <t>401862749</t>
  </si>
  <si>
    <t>213,1*1,01</t>
  </si>
  <si>
    <t>47</t>
  </si>
  <si>
    <t>59217052</t>
  </si>
  <si>
    <t>obrubník betonový pro kruhový objezd vnější R0,5 200x270x300mm</t>
  </si>
  <si>
    <t>-53000239</t>
  </si>
  <si>
    <t>48</t>
  </si>
  <si>
    <t>59217030</t>
  </si>
  <si>
    <t>obrubník betonový silniční přechodový 1000x150x150-250mm</t>
  </si>
  <si>
    <t>-554711135</t>
  </si>
  <si>
    <t>49</t>
  </si>
  <si>
    <t>998223011</t>
  </si>
  <si>
    <t>Přesun hmot pro pozemní komunikace s krytem dlážděným</t>
  </si>
  <si>
    <t>1048463432</t>
  </si>
  <si>
    <t>Trubní vedení</t>
  </si>
  <si>
    <t>87</t>
  </si>
  <si>
    <t>Potrubí z trub plastických a skleněných</t>
  </si>
  <si>
    <t>50</t>
  </si>
  <si>
    <t>871315211</t>
  </si>
  <si>
    <t>Kanalizační potrubí z tvrdého PVC jednovrstvé tuhost třídy SN4 DN 160</t>
  </si>
  <si>
    <t>461737573</t>
  </si>
  <si>
    <t>51</t>
  </si>
  <si>
    <t>871355211</t>
  </si>
  <si>
    <t>Kanalizační potrubí z tvrdého PVC jednovrstvé tuhost třídy SN4 DN 200</t>
  </si>
  <si>
    <t>-1062904175</t>
  </si>
  <si>
    <t>6,2+15,4</t>
  </si>
  <si>
    <t>52</t>
  </si>
  <si>
    <t>877315211</t>
  </si>
  <si>
    <t>Montáž tvarovek z tvrdého PVC-systém KG nebo z polypropylenu-systém KG 2000 jednoosé DN 160</t>
  </si>
  <si>
    <t>kus</t>
  </si>
  <si>
    <t>1965142433</t>
  </si>
  <si>
    <t>53</t>
  </si>
  <si>
    <t>28612243</t>
  </si>
  <si>
    <t>přesuvka kanalizační plastová PVC KG DN 160 SN12/16</t>
  </si>
  <si>
    <t>1778458970</t>
  </si>
  <si>
    <t>54</t>
  </si>
  <si>
    <t>28611359</t>
  </si>
  <si>
    <t>koleno kanalizace PVC KG 160x15°</t>
  </si>
  <si>
    <t>-1409372509</t>
  </si>
  <si>
    <t>55</t>
  </si>
  <si>
    <t>28611361</t>
  </si>
  <si>
    <t>koleno kanalizační PVC KG 160x45°</t>
  </si>
  <si>
    <t>-1098767097</t>
  </si>
  <si>
    <t>877355211</t>
  </si>
  <si>
    <t>Montáž tvarovek z tvrdého PVC-systém KG nebo z polypropylenu-systém KG 2000 jednoosé DN 200</t>
  </si>
  <si>
    <t>-130727097</t>
  </si>
  <si>
    <t>28611508</t>
  </si>
  <si>
    <t>redukce kanalizační PVC 200/160</t>
  </si>
  <si>
    <t>-1347115500</t>
  </si>
  <si>
    <t>58</t>
  </si>
  <si>
    <t>877350420</t>
  </si>
  <si>
    <t>Montáž odboček na kanalizačním potrubí z PP trub korugovaných DN 200</t>
  </si>
  <si>
    <t>-195241919</t>
  </si>
  <si>
    <t>28611395</t>
  </si>
  <si>
    <t>odbočka kanalizační plastová s hrdlem KG 200/150/45°</t>
  </si>
  <si>
    <t>128</t>
  </si>
  <si>
    <t>1343822471</t>
  </si>
  <si>
    <t>60</t>
  </si>
  <si>
    <t>894811123</t>
  </si>
  <si>
    <t>Revizní šachta z PVC typ přímý, DN 315/200 hl od 1410 do 1780 mm</t>
  </si>
  <si>
    <t>2120649267</t>
  </si>
  <si>
    <t>61</t>
  </si>
  <si>
    <t>894812041</t>
  </si>
  <si>
    <t>Příplatek k rourám revizní a čistící šachty z PP DN 400 za uříznutí šachtové roury</t>
  </si>
  <si>
    <t>-1432683324</t>
  </si>
  <si>
    <t>62</t>
  </si>
  <si>
    <t>998276101</t>
  </si>
  <si>
    <t>Přesun hmot pro trubní vedení z trub z plastických hmot otevřený výkop</t>
  </si>
  <si>
    <t>809745417</t>
  </si>
  <si>
    <t>89</t>
  </si>
  <si>
    <t>Ostatní konstrukce</t>
  </si>
  <si>
    <t>63</t>
  </si>
  <si>
    <t>817374111</t>
  </si>
  <si>
    <t>Montáž betonových útesů s hrdlem DN 300</t>
  </si>
  <si>
    <t>-1937174296</t>
  </si>
  <si>
    <t>64</t>
  </si>
  <si>
    <t>895941301</t>
  </si>
  <si>
    <t>Osazení vpusti uliční DN 450 z betonových dílců dno s výtokem</t>
  </si>
  <si>
    <t>-260358140</t>
  </si>
  <si>
    <t>65</t>
  </si>
  <si>
    <t>BTL.0006303.URS</t>
  </si>
  <si>
    <t>dno betonové pro uliční vpusť s výtokovým otvorem TBV-Q 450/330/1a 45x33x5cm, DN 150</t>
  </si>
  <si>
    <t>727566847</t>
  </si>
  <si>
    <t>66</t>
  </si>
  <si>
    <t>895941312</t>
  </si>
  <si>
    <t>Osazení vpusti uliční DN 450 z betonových dílců skruž horní 195 mm</t>
  </si>
  <si>
    <t>-721388054</t>
  </si>
  <si>
    <t>67</t>
  </si>
  <si>
    <t>BTL.0006306.URS</t>
  </si>
  <si>
    <t>skruž betonová pro uliční vpusť horní TBV-Q 450/195/5c, 45x19,5x5cm</t>
  </si>
  <si>
    <t>-499167540</t>
  </si>
  <si>
    <t>68</t>
  </si>
  <si>
    <t>452112112</t>
  </si>
  <si>
    <t>Osazení betonových prstenců nebo rámů v do 100 mm</t>
  </si>
  <si>
    <t>1032315392</t>
  </si>
  <si>
    <t>69</t>
  </si>
  <si>
    <t>BTL.0006311.URS</t>
  </si>
  <si>
    <t>prstenec betonový pro uliční vpusť vyrovnávací TBV-Q 390/60/10a, 39x6x13cm</t>
  </si>
  <si>
    <t>451213257</t>
  </si>
  <si>
    <t>70</t>
  </si>
  <si>
    <t>899204112</t>
  </si>
  <si>
    <t>Osazení mříží litinových včetně rámů a košů na bahno pro třídu zatížení D400, E600</t>
  </si>
  <si>
    <t>-1316878755</t>
  </si>
  <si>
    <t>71</t>
  </si>
  <si>
    <t>59223260</t>
  </si>
  <si>
    <t>mříž vtoková litinová k uliční vpusti C250/D400 500x500mm</t>
  </si>
  <si>
    <t>790940714</t>
  </si>
  <si>
    <t>72</t>
  </si>
  <si>
    <t>55241000</t>
  </si>
  <si>
    <t>koš kalový pod kruhovou mříž - lehký</t>
  </si>
  <si>
    <t>-72525619</t>
  </si>
  <si>
    <t>73</t>
  </si>
  <si>
    <t>899623141</t>
  </si>
  <si>
    <t>Obetonování potrubí nebo zdiva stok betonem prostým tř. C 12/15 v otevřeném výkopu</t>
  </si>
  <si>
    <t>80250572</t>
  </si>
  <si>
    <t>0,17*20,5</t>
  </si>
  <si>
    <t>74</t>
  </si>
  <si>
    <t>892351111</t>
  </si>
  <si>
    <t>Tlaková zkouška vodou potrubí DN 150 nebo 200</t>
  </si>
  <si>
    <t>-1172352279</t>
  </si>
  <si>
    <t>75</t>
  </si>
  <si>
    <t>899722114</t>
  </si>
  <si>
    <t>Krytí potrubí z plastů výstražnou fólií z PVC 40 cm</t>
  </si>
  <si>
    <t>1973610076</t>
  </si>
  <si>
    <t>76</t>
  </si>
  <si>
    <t>998271301</t>
  </si>
  <si>
    <t>Přesun hmot pro kanalizace hloubené monolitické z betonu otevřený výkop</t>
  </si>
  <si>
    <t>1883839752</t>
  </si>
  <si>
    <t>Ostatní konstrukce a práce, bourání</t>
  </si>
  <si>
    <t>77</t>
  </si>
  <si>
    <t>113107323</t>
  </si>
  <si>
    <t>Odstranění podkladu z kameniva drceného tl přes 200 do 300 mm strojně pl do 50 m2</t>
  </si>
  <si>
    <t>-1986467928</t>
  </si>
  <si>
    <t>78</t>
  </si>
  <si>
    <t>997221571</t>
  </si>
  <si>
    <t>Vodorovná doprava vybouraných hmot do 1 km</t>
  </si>
  <si>
    <t>1083222782</t>
  </si>
  <si>
    <t>79</t>
  </si>
  <si>
    <t>997221579</t>
  </si>
  <si>
    <t>Příplatek ZKD 1 km u vodorovné dopravy vybouraných hmot</t>
  </si>
  <si>
    <t>1835559521</t>
  </si>
  <si>
    <t>46,658*16 'Přepočtené koeficientem množství</t>
  </si>
  <si>
    <t>80</t>
  </si>
  <si>
    <t>997221612</t>
  </si>
  <si>
    <t>Nakládání vybouraných hmot na dopravní prostředky pro vodorovnou dopravu</t>
  </si>
  <si>
    <t>1343217522</t>
  </si>
  <si>
    <t>81</t>
  </si>
  <si>
    <t>997221873</t>
  </si>
  <si>
    <t>Poplatek za uložení stavebního odpadu na recyklační skládce (skládkovné) zeminy a kamení zatříděného do Katalogu odpadů pod kódem 17 05 04</t>
  </si>
  <si>
    <t>1992105144</t>
  </si>
  <si>
    <t>97</t>
  </si>
  <si>
    <t>Prorážení otvorů a ostatní bourací práce</t>
  </si>
  <si>
    <t>82</t>
  </si>
  <si>
    <t>113107241</t>
  </si>
  <si>
    <t>Odstranění podkladu živičného tl 50 mm strojně pl přes 200 m2</t>
  </si>
  <si>
    <t>637514344</t>
  </si>
  <si>
    <t>83</t>
  </si>
  <si>
    <t>1729629481</t>
  </si>
  <si>
    <t>84</t>
  </si>
  <si>
    <t>1216171344</t>
  </si>
  <si>
    <t>31,164*16 'Přepočtené koeficientem množství</t>
  </si>
  <si>
    <t>85</t>
  </si>
  <si>
    <t>-809072548</t>
  </si>
  <si>
    <t>86</t>
  </si>
  <si>
    <t>997221875</t>
  </si>
  <si>
    <t>Poplatek za uložení stavebního odpadu na recyklační skládce (skládkovné) asfaltového bez obsahu dehtu zatříděného do Katalogu odpadů pod kódem 17 03 02</t>
  </si>
  <si>
    <t>-775893018</t>
  </si>
  <si>
    <t>96</t>
  </si>
  <si>
    <t xml:space="preserve"> Bourání konstrukcí</t>
  </si>
  <si>
    <t>113107330</t>
  </si>
  <si>
    <t>Odstranění podkladu z betonu prostého tl do 100 mm strojně pl do 50 m2</t>
  </si>
  <si>
    <t>1212827515</t>
  </si>
  <si>
    <t>88</t>
  </si>
  <si>
    <t>113107331</t>
  </si>
  <si>
    <t>Odstranění podkladu z betonu prostého tl 150 mm strojně pl do 50 m2</t>
  </si>
  <si>
    <t>19883149</t>
  </si>
  <si>
    <t>113202111</t>
  </si>
  <si>
    <t>Vytrhání obrub krajníků obrubníků stojatých</t>
  </si>
  <si>
    <t>-1097125551</t>
  </si>
  <si>
    <t>7+12,6+10,6+3,2+3,4</t>
  </si>
  <si>
    <t>90</t>
  </si>
  <si>
    <t>971042441</t>
  </si>
  <si>
    <t>Vybourání otvorů v betonových příčkách a zdech pl do 0,25 m2 tl do 300 mm</t>
  </si>
  <si>
    <t>-1286438573</t>
  </si>
  <si>
    <t>997</t>
  </si>
  <si>
    <t>Přesun sutě</t>
  </si>
  <si>
    <t>91</t>
  </si>
  <si>
    <t>-10796262</t>
  </si>
  <si>
    <t>92</t>
  </si>
  <si>
    <t>-1556951581</t>
  </si>
  <si>
    <t>10,139*16 'Přepočtené koeficientem množství</t>
  </si>
  <si>
    <t>93</t>
  </si>
  <si>
    <t>-2128902781</t>
  </si>
  <si>
    <t>94</t>
  </si>
  <si>
    <t>997221861</t>
  </si>
  <si>
    <t>Poplatek za uložení stavebního odpadu na recyklační skládce (skládkovné) z prostého betonu pod kódem 17 01 01</t>
  </si>
  <si>
    <t>-890443013</t>
  </si>
  <si>
    <t>2 - SO 300 - oprava kanalizace</t>
  </si>
  <si>
    <t xml:space="preserve">    89 - Ostatní konstrukce</t>
  </si>
  <si>
    <t xml:space="preserve">    96 -  Bourání konstrukcí</t>
  </si>
  <si>
    <t>113106161</t>
  </si>
  <si>
    <t>Rozebrání dlažeb vozovek z drobných kostek s ložem z kameniva ručně</t>
  </si>
  <si>
    <t>-637101381</t>
  </si>
  <si>
    <t>(1,1+1,1+0,75)*0,25</t>
  </si>
  <si>
    <t>132151253</t>
  </si>
  <si>
    <t>Hloubení rýh nezapažených š do 2000 mm v hornině třídy těžitelnosti I skupiny 1 a 2 objem do 100 m3 strojně</t>
  </si>
  <si>
    <t>796741952</t>
  </si>
  <si>
    <t>151101101</t>
  </si>
  <si>
    <t>Zřízení příložného pažení a rozepření stěn rýh hl do 2 m</t>
  </si>
  <si>
    <t>1716485124</t>
  </si>
  <si>
    <t>(1,1*2*31,5+1,48*2*36,6+1,79*2*31,9)</t>
  </si>
  <si>
    <t>151101111</t>
  </si>
  <si>
    <t>Odstranění příložného pažení a rozepření stěn rýh hl do 2 m</t>
  </si>
  <si>
    <t>1340697218</t>
  </si>
  <si>
    <t>1053002035</t>
  </si>
  <si>
    <t>129,02</t>
  </si>
  <si>
    <t>1057962981</t>
  </si>
  <si>
    <t>129,02*6</t>
  </si>
  <si>
    <t>1506236292</t>
  </si>
  <si>
    <t>CS ÚRS 2022 02</t>
  </si>
  <si>
    <t>1763113586</t>
  </si>
  <si>
    <t>129,02*1,75</t>
  </si>
  <si>
    <t>1680449974</t>
  </si>
  <si>
    <t>výkopkem</t>
  </si>
  <si>
    <t>16,98</t>
  </si>
  <si>
    <t>štěrkodrtí</t>
  </si>
  <si>
    <t>0,38*1,1*36,6+0,7*1,1*31,9</t>
  </si>
  <si>
    <t>1928310847</t>
  </si>
  <si>
    <t>39,862*2</t>
  </si>
  <si>
    <t>-1438338121</t>
  </si>
  <si>
    <t>0,59*68,1+0,555*31,9</t>
  </si>
  <si>
    <t>-1170589005</t>
  </si>
  <si>
    <t>57,884*2</t>
  </si>
  <si>
    <t>240078259</t>
  </si>
  <si>
    <t>0,1*(1,1*31,5-4,15*1,1)</t>
  </si>
  <si>
    <t>426717175</t>
  </si>
  <si>
    <t>-1112606940</t>
  </si>
  <si>
    <t>3,009*1,7</t>
  </si>
  <si>
    <t>-881548793</t>
  </si>
  <si>
    <t>1,1*31,5-4,15*1,1</t>
  </si>
  <si>
    <t>-331909839</t>
  </si>
  <si>
    <t>-375710595</t>
  </si>
  <si>
    <t>30,085*0,025</t>
  </si>
  <si>
    <t>-1181087976</t>
  </si>
  <si>
    <t>-1672241695</t>
  </si>
  <si>
    <t>0,1*1,1*100</t>
  </si>
  <si>
    <t>-1615843333</t>
  </si>
  <si>
    <t>KSI.BARV06</t>
  </si>
  <si>
    <t>Betonové vyrovnávací prstence, AR-V 625 se zámkem proti posunu, v.600mm</t>
  </si>
  <si>
    <t>1136346625</t>
  </si>
  <si>
    <t>998274101</t>
  </si>
  <si>
    <t>Přesun hmot pro trubní vedení z trub betonových otevřený výkop</t>
  </si>
  <si>
    <t>76851977</t>
  </si>
  <si>
    <t>1760096076</t>
  </si>
  <si>
    <t>-1017105030</t>
  </si>
  <si>
    <t>871315241</t>
  </si>
  <si>
    <t>Kanalizační potrubí z tvrdého PVC vícevrstvé tuhost třídy SN12 DN 150</t>
  </si>
  <si>
    <t>1716627034</t>
  </si>
  <si>
    <t>8*0,5</t>
  </si>
  <si>
    <t>871365241</t>
  </si>
  <si>
    <t>Kanalizační potrubí z tvrdého PVC vícevrstvé tuhost třídy SN12 DN 250</t>
  </si>
  <si>
    <t>-1309680520</t>
  </si>
  <si>
    <t>871375241</t>
  </si>
  <si>
    <t>Kanalizační potrubí z tvrdého PVC vícevrstvé tuhost třídy SN12 DN 300</t>
  </si>
  <si>
    <t>-1054557460</t>
  </si>
  <si>
    <t>877350330</t>
  </si>
  <si>
    <t>Montáž spojek na kanalizačním potrubí z PP trub hladkých plnostěnných DN 200</t>
  </si>
  <si>
    <t>-1428450612</t>
  </si>
  <si>
    <t>1895617692</t>
  </si>
  <si>
    <t>877370320</t>
  </si>
  <si>
    <t>Montáž odboček na kanalizačním potrubí z PP trub hladkých plnostěnných DN 300</t>
  </si>
  <si>
    <t>1155614874</t>
  </si>
  <si>
    <t>28617214</t>
  </si>
  <si>
    <t>odbočka kanalizační PP SN16 45° DN 300/150</t>
  </si>
  <si>
    <t>-512852100</t>
  </si>
  <si>
    <t>877360320</t>
  </si>
  <si>
    <t>Montáž odboček na kanalizačním potrubí z PP trub hladkých plnostěnných DN 250</t>
  </si>
  <si>
    <t>727664344</t>
  </si>
  <si>
    <t>28617210</t>
  </si>
  <si>
    <t>odbočka kanalizační PP SN16 45° DN 250/150</t>
  </si>
  <si>
    <t>868678951</t>
  </si>
  <si>
    <t>1855620343</t>
  </si>
  <si>
    <t>-1490704846</t>
  </si>
  <si>
    <t>1067329859</t>
  </si>
  <si>
    <t>28612244</t>
  </si>
  <si>
    <t>přesuvka kanalizační plastová PVC KG DN 200 SN12/16</t>
  </si>
  <si>
    <t>189820679</t>
  </si>
  <si>
    <t>894812325</t>
  </si>
  <si>
    <t>Revizní a čistící šachta z PP typ DN 600/315 šachtové dno průtočné</t>
  </si>
  <si>
    <t>1259943376</t>
  </si>
  <si>
    <t>894812326</t>
  </si>
  <si>
    <t>Revizní a čistící šachta z PP typ DN 600/315 šachtové dno průtočné 30°, 60°, 90°</t>
  </si>
  <si>
    <t>-1283462596</t>
  </si>
  <si>
    <t>894812331</t>
  </si>
  <si>
    <t>Revizní a čistící šachta z PP DN 600 šachtová roura korugovaná světlé hloubky 1000 mm</t>
  </si>
  <si>
    <t>-454776282</t>
  </si>
  <si>
    <t>894812332</t>
  </si>
  <si>
    <t>Revizní a čistící šachta z PP DN 600 šachtová roura korugovaná světlé hloubky 2000 mm</t>
  </si>
  <si>
    <t>-738801282</t>
  </si>
  <si>
    <t>894812339</t>
  </si>
  <si>
    <t>Příplatek k rourám revizní a čistící šachty z PP DN 600 za uříznutí šachtové roury</t>
  </si>
  <si>
    <t>2045542258</t>
  </si>
  <si>
    <t>894812377</t>
  </si>
  <si>
    <t>Revizní a čistící šachta z PP DN 600 poklop litinový pro třídu zatížení D400 s teleskopickým adaptérem</t>
  </si>
  <si>
    <t>1045031735</t>
  </si>
  <si>
    <t>28661942</t>
  </si>
  <si>
    <t>těsnění pro teleskop a betonový prstenec</t>
  </si>
  <si>
    <t>-2043864472</t>
  </si>
  <si>
    <t>-1779913567</t>
  </si>
  <si>
    <t>4+31,9+68,1</t>
  </si>
  <si>
    <t>pc01</t>
  </si>
  <si>
    <t>Propojení přípojek (výkop, lože, zásyp ŠD 0/8, propojení, délka 4m)</t>
  </si>
  <si>
    <t>1203211140</t>
  </si>
  <si>
    <t>-1384139159</t>
  </si>
  <si>
    <t>359901211</t>
  </si>
  <si>
    <t>Monitoring stoky jakékoli výšky na nové kanalizaci</t>
  </si>
  <si>
    <t>-363671301</t>
  </si>
  <si>
    <t>-1616821551</t>
  </si>
  <si>
    <t>892381111</t>
  </si>
  <si>
    <t>Tlaková zkouška vodou potrubí DN 250, DN 300 nebo 350</t>
  </si>
  <si>
    <t>-449707810</t>
  </si>
  <si>
    <t>-1342171554</t>
  </si>
  <si>
    <t>890211851</t>
  </si>
  <si>
    <t>Bourání šachet z prostého betonu strojně obestavěného prostoru do 1,5 m3</t>
  </si>
  <si>
    <t>-670243656</t>
  </si>
  <si>
    <t>2*0,3</t>
  </si>
  <si>
    <t>358315114</t>
  </si>
  <si>
    <t>Bourání stoky kompletní nebo vybourání otvorů z prostého betonu plochy do 4 m2</t>
  </si>
  <si>
    <t>279458758</t>
  </si>
  <si>
    <t>(0,5+0,5)*0,25*0,1</t>
  </si>
  <si>
    <t>810391811</t>
  </si>
  <si>
    <t>Bourání stávajícího potrubí z betonu DN přes 200 do 400</t>
  </si>
  <si>
    <t>853971064</t>
  </si>
  <si>
    <t>810441811</t>
  </si>
  <si>
    <t>Bourání stávajícího potrubí z betonu DN přes 400 do 600</t>
  </si>
  <si>
    <t>1110153386</t>
  </si>
  <si>
    <t>-2078471428</t>
  </si>
  <si>
    <t>-1823990400</t>
  </si>
  <si>
    <t>124069161</t>
  </si>
  <si>
    <t>59,151*16 'Přepočtené koeficientem množství</t>
  </si>
  <si>
    <t>1172622889</t>
  </si>
  <si>
    <t>3 - Vedlejší a ostatní rozpočtové náklady</t>
  </si>
  <si>
    <t>OST - Ostatní</t>
  </si>
  <si>
    <t xml:space="preserve">    O01 - Ostatní</t>
  </si>
  <si>
    <t>OST</t>
  </si>
  <si>
    <t>Ostatní</t>
  </si>
  <si>
    <t>O01</t>
  </si>
  <si>
    <t>PC</t>
  </si>
  <si>
    <t>Zařízení staveniště (zřízení, provoz, odstranění)</t>
  </si>
  <si>
    <t>%</t>
  </si>
  <si>
    <t>262144</t>
  </si>
  <si>
    <t>1531359933</t>
  </si>
  <si>
    <t>PC.1</t>
  </si>
  <si>
    <t xml:space="preserve">Vytýčení inženýrských sítí </t>
  </si>
  <si>
    <t>SOUBOR</t>
  </si>
  <si>
    <t>-919100844</t>
  </si>
  <si>
    <t>PC.2</t>
  </si>
  <si>
    <t xml:space="preserve">Geodetické vytýčení v průběhu stavby </t>
  </si>
  <si>
    <t>-333917608</t>
  </si>
  <si>
    <t>PC.4</t>
  </si>
  <si>
    <t>PD skutečného provedení</t>
  </si>
  <si>
    <t>2072745157</t>
  </si>
  <si>
    <t>PC.5</t>
  </si>
  <si>
    <t>Statická zatěžovací zkouška pláně</t>
  </si>
  <si>
    <t>sOUBOR</t>
  </si>
  <si>
    <t>1425427848</t>
  </si>
  <si>
    <t>PC.6</t>
  </si>
  <si>
    <t>Přechodné dopravní značení</t>
  </si>
  <si>
    <t>1394341798</t>
  </si>
  <si>
    <t>PC.7</t>
  </si>
  <si>
    <t>Geodetické zaměření skutečného provedení stavby</t>
  </si>
  <si>
    <t>-1443159109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</si>
</sst>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7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5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2" fillId="0" borderId="0" xfId="0" applyNumberFormat="1" applyFont="1" applyAlignment="1" applyProtection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1" customFormat="1" ht="14.4" customHeight="1">
      <c r="B26" s="21"/>
      <c r="C26" s="22"/>
      <c r="D26" s="38" t="s">
        <v>33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39">
        <f>ROUND(AG94,2)</f>
        <v>0</v>
      </c>
      <c r="AL26" s="22"/>
      <c r="AM26" s="22"/>
      <c r="AN26" s="22"/>
      <c r="AO26" s="22"/>
      <c r="AP26" s="22"/>
      <c r="AQ26" s="22"/>
      <c r="AR26" s="20"/>
      <c r="BE26" s="31"/>
    </row>
    <row r="27" s="1" customFormat="1" ht="14.4" customHeight="1">
      <c r="B27" s="21"/>
      <c r="C27" s="22"/>
      <c r="D27" s="38" t="s">
        <v>34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39">
        <f>ROUND(AG99, 2)</f>
        <v>0</v>
      </c>
      <c r="AL27" s="39"/>
      <c r="AM27" s="39"/>
      <c r="AN27" s="39"/>
      <c r="AO27" s="39"/>
      <c r="AP27" s="22"/>
      <c r="AQ27" s="22"/>
      <c r="AR27" s="20"/>
      <c r="BE27" s="31"/>
    </row>
    <row r="28" s="2" customFormat="1" ht="6.96" customHeigh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3"/>
      <c r="BE28" s="31"/>
    </row>
    <row r="29" s="2" customFormat="1" ht="25.92" customHeight="1">
      <c r="A29" s="40"/>
      <c r="B29" s="41"/>
      <c r="C29" s="42"/>
      <c r="D29" s="44" t="s">
        <v>35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6">
        <f>ROUND(AK26 + AK27, 2)</f>
        <v>0</v>
      </c>
      <c r="AL29" s="45"/>
      <c r="AM29" s="45"/>
      <c r="AN29" s="45"/>
      <c r="AO29" s="45"/>
      <c r="AP29" s="42"/>
      <c r="AQ29" s="42"/>
      <c r="AR29" s="43"/>
      <c r="BE29" s="31"/>
    </row>
    <row r="30" s="2" customFormat="1" ht="6.96" customHeight="1">
      <c r="A30" s="40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3"/>
      <c r="BE30" s="31"/>
    </row>
    <row r="31" s="2" customFormat="1">
      <c r="A31" s="40"/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7" t="s">
        <v>36</v>
      </c>
      <c r="M31" s="47"/>
      <c r="N31" s="47"/>
      <c r="O31" s="47"/>
      <c r="P31" s="47"/>
      <c r="Q31" s="42"/>
      <c r="R31" s="42"/>
      <c r="S31" s="42"/>
      <c r="T31" s="42"/>
      <c r="U31" s="42"/>
      <c r="V31" s="42"/>
      <c r="W31" s="47" t="s">
        <v>37</v>
      </c>
      <c r="X31" s="47"/>
      <c r="Y31" s="47"/>
      <c r="Z31" s="47"/>
      <c r="AA31" s="47"/>
      <c r="AB31" s="47"/>
      <c r="AC31" s="47"/>
      <c r="AD31" s="47"/>
      <c r="AE31" s="47"/>
      <c r="AF31" s="42"/>
      <c r="AG31" s="42"/>
      <c r="AH31" s="42"/>
      <c r="AI31" s="42"/>
      <c r="AJ31" s="42"/>
      <c r="AK31" s="47" t="s">
        <v>38</v>
      </c>
      <c r="AL31" s="47"/>
      <c r="AM31" s="47"/>
      <c r="AN31" s="47"/>
      <c r="AO31" s="47"/>
      <c r="AP31" s="42"/>
      <c r="AQ31" s="42"/>
      <c r="AR31" s="43"/>
      <c r="BE31" s="31"/>
    </row>
    <row r="32" s="3" customFormat="1" ht="14.4" customHeight="1">
      <c r="A32" s="3"/>
      <c r="B32" s="48"/>
      <c r="C32" s="49"/>
      <c r="D32" s="32" t="s">
        <v>39</v>
      </c>
      <c r="E32" s="49"/>
      <c r="F32" s="32" t="s">
        <v>40</v>
      </c>
      <c r="G32" s="49"/>
      <c r="H32" s="49"/>
      <c r="I32" s="49"/>
      <c r="J32" s="49"/>
      <c r="K32" s="49"/>
      <c r="L32" s="50">
        <v>0.20999999999999999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ROUND(AZ94 + SUM(CD99:CD103),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f>ROUND(AV94 + SUM(BY99:BY103), 2)</f>
        <v>0</v>
      </c>
      <c r="AL32" s="49"/>
      <c r="AM32" s="49"/>
      <c r="AN32" s="49"/>
      <c r="AO32" s="49"/>
      <c r="AP32" s="49"/>
      <c r="AQ32" s="49"/>
      <c r="AR32" s="52"/>
      <c r="BE32" s="53"/>
    </row>
    <row r="33" s="3" customFormat="1" ht="14.4" customHeight="1">
      <c r="A33" s="3"/>
      <c r="B33" s="48"/>
      <c r="C33" s="49"/>
      <c r="D33" s="49"/>
      <c r="E33" s="49"/>
      <c r="F33" s="32" t="s">
        <v>41</v>
      </c>
      <c r="G33" s="49"/>
      <c r="H33" s="49"/>
      <c r="I33" s="49"/>
      <c r="J33" s="49"/>
      <c r="K33" s="49"/>
      <c r="L33" s="50">
        <v>0.14999999999999999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ROUND(BA94 + SUM(CE99:CE103),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f>ROUND(AW94 + SUM(BZ99:BZ103), 2)</f>
        <v>0</v>
      </c>
      <c r="AL33" s="49"/>
      <c r="AM33" s="49"/>
      <c r="AN33" s="49"/>
      <c r="AO33" s="49"/>
      <c r="AP33" s="49"/>
      <c r="AQ33" s="49"/>
      <c r="AR33" s="52"/>
      <c r="BE33" s="53"/>
    </row>
    <row r="34" hidden="1" s="3" customFormat="1" ht="14.4" customHeight="1">
      <c r="A34" s="3"/>
      <c r="B34" s="48"/>
      <c r="C34" s="49"/>
      <c r="D34" s="49"/>
      <c r="E34" s="49"/>
      <c r="F34" s="32" t="s">
        <v>42</v>
      </c>
      <c r="G34" s="49"/>
      <c r="H34" s="49"/>
      <c r="I34" s="49"/>
      <c r="J34" s="49"/>
      <c r="K34" s="49"/>
      <c r="L34" s="50">
        <v>0.20999999999999999</v>
      </c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1">
        <f>ROUND(BB94 + SUM(CF99:CF103), 2)</f>
        <v>0</v>
      </c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51">
        <v>0</v>
      </c>
      <c r="AL34" s="49"/>
      <c r="AM34" s="49"/>
      <c r="AN34" s="49"/>
      <c r="AO34" s="49"/>
      <c r="AP34" s="49"/>
      <c r="AQ34" s="49"/>
      <c r="AR34" s="52"/>
      <c r="BE34" s="53"/>
    </row>
    <row r="35" hidden="1" s="3" customFormat="1" ht="14.4" customHeight="1">
      <c r="A35" s="3"/>
      <c r="B35" s="48"/>
      <c r="C35" s="49"/>
      <c r="D35" s="49"/>
      <c r="E35" s="49"/>
      <c r="F35" s="32" t="s">
        <v>43</v>
      </c>
      <c r="G35" s="49"/>
      <c r="H35" s="49"/>
      <c r="I35" s="49"/>
      <c r="J35" s="49"/>
      <c r="K35" s="49"/>
      <c r="L35" s="50">
        <v>0.14999999999999999</v>
      </c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1">
        <f>ROUND(BC94 + SUM(CG99:CG103), 2)</f>
        <v>0</v>
      </c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1">
        <v>0</v>
      </c>
      <c r="AL35" s="49"/>
      <c r="AM35" s="49"/>
      <c r="AN35" s="49"/>
      <c r="AO35" s="49"/>
      <c r="AP35" s="49"/>
      <c r="AQ35" s="49"/>
      <c r="AR35" s="52"/>
      <c r="BE35" s="3"/>
    </row>
    <row r="36" hidden="1" s="3" customFormat="1" ht="14.4" customHeight="1">
      <c r="A36" s="3"/>
      <c r="B36" s="48"/>
      <c r="C36" s="49"/>
      <c r="D36" s="49"/>
      <c r="E36" s="49"/>
      <c r="F36" s="32" t="s">
        <v>44</v>
      </c>
      <c r="G36" s="49"/>
      <c r="H36" s="49"/>
      <c r="I36" s="49"/>
      <c r="J36" s="49"/>
      <c r="K36" s="49"/>
      <c r="L36" s="50">
        <v>0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1">
        <f>ROUND(BD94 + SUM(CH99:CH103), 2)</f>
        <v>0</v>
      </c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51">
        <v>0</v>
      </c>
      <c r="AL36" s="49"/>
      <c r="AM36" s="49"/>
      <c r="AN36" s="49"/>
      <c r="AO36" s="49"/>
      <c r="AP36" s="49"/>
      <c r="AQ36" s="49"/>
      <c r="AR36" s="52"/>
      <c r="BE36" s="3"/>
    </row>
    <row r="37" s="2" customFormat="1" ht="6.96" customHeight="1">
      <c r="A37" s="40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3"/>
      <c r="BE37" s="40"/>
    </row>
    <row r="38" s="2" customFormat="1" ht="25.92" customHeight="1">
      <c r="A38" s="40"/>
      <c r="B38" s="41"/>
      <c r="C38" s="54"/>
      <c r="D38" s="55" t="s">
        <v>45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7" t="s">
        <v>46</v>
      </c>
      <c r="U38" s="56"/>
      <c r="V38" s="56"/>
      <c r="W38" s="56"/>
      <c r="X38" s="58" t="s">
        <v>47</v>
      </c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9">
        <f>SUM(AK29:AK36)</f>
        <v>0</v>
      </c>
      <c r="AL38" s="56"/>
      <c r="AM38" s="56"/>
      <c r="AN38" s="56"/>
      <c r="AO38" s="60"/>
      <c r="AP38" s="54"/>
      <c r="AQ38" s="54"/>
      <c r="AR38" s="43"/>
      <c r="BE38" s="40"/>
    </row>
    <row r="39" s="2" customFormat="1" ht="6.96" customHeight="1">
      <c r="A39" s="40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3"/>
      <c r="BE39" s="40"/>
    </row>
    <row r="40" s="2" customFormat="1" ht="14.4" customHeight="1">
      <c r="A40" s="4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3"/>
      <c r="BE40" s="4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1"/>
      <c r="C49" s="62"/>
      <c r="D49" s="63" t="s">
        <v>48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3" t="s">
        <v>49</v>
      </c>
      <c r="AI49" s="64"/>
      <c r="AJ49" s="64"/>
      <c r="AK49" s="64"/>
      <c r="AL49" s="64"/>
      <c r="AM49" s="64"/>
      <c r="AN49" s="64"/>
      <c r="AO49" s="64"/>
      <c r="AP49" s="62"/>
      <c r="AQ49" s="62"/>
      <c r="AR49" s="65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40"/>
      <c r="B60" s="41"/>
      <c r="C60" s="42"/>
      <c r="D60" s="66" t="s">
        <v>50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66" t="s">
        <v>51</v>
      </c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66" t="s">
        <v>50</v>
      </c>
      <c r="AI60" s="45"/>
      <c r="AJ60" s="45"/>
      <c r="AK60" s="45"/>
      <c r="AL60" s="45"/>
      <c r="AM60" s="66" t="s">
        <v>51</v>
      </c>
      <c r="AN60" s="45"/>
      <c r="AO60" s="45"/>
      <c r="AP60" s="42"/>
      <c r="AQ60" s="42"/>
      <c r="AR60" s="43"/>
      <c r="BE60" s="40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40"/>
      <c r="B64" s="41"/>
      <c r="C64" s="42"/>
      <c r="D64" s="63" t="s">
        <v>52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3" t="s">
        <v>53</v>
      </c>
      <c r="AI64" s="67"/>
      <c r="AJ64" s="67"/>
      <c r="AK64" s="67"/>
      <c r="AL64" s="67"/>
      <c r="AM64" s="67"/>
      <c r="AN64" s="67"/>
      <c r="AO64" s="67"/>
      <c r="AP64" s="42"/>
      <c r="AQ64" s="42"/>
      <c r="AR64" s="43"/>
      <c r="BE64" s="40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40"/>
      <c r="B75" s="41"/>
      <c r="C75" s="42"/>
      <c r="D75" s="66" t="s">
        <v>50</v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66" t="s">
        <v>51</v>
      </c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66" t="s">
        <v>50</v>
      </c>
      <c r="AI75" s="45"/>
      <c r="AJ75" s="45"/>
      <c r="AK75" s="45"/>
      <c r="AL75" s="45"/>
      <c r="AM75" s="66" t="s">
        <v>51</v>
      </c>
      <c r="AN75" s="45"/>
      <c r="AO75" s="45"/>
      <c r="AP75" s="42"/>
      <c r="AQ75" s="42"/>
      <c r="AR75" s="43"/>
      <c r="BE75" s="40"/>
    </row>
    <row r="76" s="2" customForma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3"/>
      <c r="BE76" s="40"/>
    </row>
    <row r="77" s="2" customFormat="1" ht="6.96" customHeight="1">
      <c r="A77" s="40"/>
      <c r="B77" s="68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43"/>
      <c r="BE77" s="40"/>
    </row>
    <row r="81" s="2" customFormat="1" ht="6.96" customHeight="1">
      <c r="A81" s="40"/>
      <c r="B81" s="70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43"/>
      <c r="BE81" s="40"/>
    </row>
    <row r="82" s="2" customFormat="1" ht="24.96" customHeight="1">
      <c r="A82" s="40"/>
      <c r="B82" s="41"/>
      <c r="C82" s="23" t="s">
        <v>54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3"/>
      <c r="B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3"/>
      <c r="BE83" s="40"/>
    </row>
    <row r="84" s="4" customFormat="1" ht="12" customHeight="1">
      <c r="A84" s="4"/>
      <c r="B84" s="72"/>
      <c r="C84" s="32" t="s">
        <v>13</v>
      </c>
      <c r="D84" s="73"/>
      <c r="E84" s="73"/>
      <c r="F84" s="73"/>
      <c r="G84" s="73"/>
      <c r="H84" s="73"/>
      <c r="I84" s="73"/>
      <c r="J84" s="73"/>
      <c r="K84" s="73"/>
      <c r="L84" s="73" t="str">
        <f>K5</f>
        <v>2301</v>
      </c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4"/>
      <c r="BE84" s="4"/>
    </row>
    <row r="85" s="5" customFormat="1" ht="36.96" customHeight="1">
      <c r="A85" s="5"/>
      <c r="B85" s="75"/>
      <c r="C85" s="76" t="s">
        <v>16</v>
      </c>
      <c r="D85" s="77"/>
      <c r="E85" s="77"/>
      <c r="F85" s="77"/>
      <c r="G85" s="77"/>
      <c r="H85" s="77"/>
      <c r="I85" s="77"/>
      <c r="J85" s="77"/>
      <c r="K85" s="77"/>
      <c r="L85" s="78" t="str">
        <f>K6</f>
        <v>Tovéř - oprava komunikace a kanalizace parc.č.462/1 a 120</v>
      </c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9"/>
      <c r="BE85" s="5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3"/>
      <c r="BE86" s="40"/>
    </row>
    <row r="87" s="2" customFormat="1" ht="12" customHeight="1">
      <c r="A87" s="40"/>
      <c r="B87" s="41"/>
      <c r="C87" s="32" t="s">
        <v>20</v>
      </c>
      <c r="D87" s="42"/>
      <c r="E87" s="42"/>
      <c r="F87" s="42"/>
      <c r="G87" s="42"/>
      <c r="H87" s="42"/>
      <c r="I87" s="42"/>
      <c r="J87" s="42"/>
      <c r="K87" s="42"/>
      <c r="L87" s="80" t="str">
        <f>IF(K8="","",K8)</f>
        <v xml:space="preserve"> </v>
      </c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32" t="s">
        <v>22</v>
      </c>
      <c r="AJ87" s="42"/>
      <c r="AK87" s="42"/>
      <c r="AL87" s="42"/>
      <c r="AM87" s="81" t="str">
        <f>IF(AN8= "","",AN8)</f>
        <v>18. 1. 2023</v>
      </c>
      <c r="AN87" s="81"/>
      <c r="AO87" s="42"/>
      <c r="AP87" s="42"/>
      <c r="AQ87" s="42"/>
      <c r="AR87" s="43"/>
      <c r="B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3"/>
      <c r="BE88" s="40"/>
    </row>
    <row r="89" s="2" customFormat="1" ht="15.15" customHeight="1">
      <c r="A89" s="40"/>
      <c r="B89" s="41"/>
      <c r="C89" s="32" t="s">
        <v>24</v>
      </c>
      <c r="D89" s="42"/>
      <c r="E89" s="42"/>
      <c r="F89" s="42"/>
      <c r="G89" s="42"/>
      <c r="H89" s="42"/>
      <c r="I89" s="42"/>
      <c r="J89" s="42"/>
      <c r="K89" s="42"/>
      <c r="L89" s="73" t="str">
        <f>IF(E11= "","",E11)</f>
        <v xml:space="preserve"> </v>
      </c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32" t="s">
        <v>29</v>
      </c>
      <c r="AJ89" s="42"/>
      <c r="AK89" s="42"/>
      <c r="AL89" s="42"/>
      <c r="AM89" s="82" t="str">
        <f>IF(E17="","",E17)</f>
        <v xml:space="preserve"> </v>
      </c>
      <c r="AN89" s="73"/>
      <c r="AO89" s="73"/>
      <c r="AP89" s="73"/>
      <c r="AQ89" s="42"/>
      <c r="AR89" s="43"/>
      <c r="AS89" s="83" t="s">
        <v>55</v>
      </c>
      <c r="AT89" s="84"/>
      <c r="AU89" s="85"/>
      <c r="AV89" s="85"/>
      <c r="AW89" s="85"/>
      <c r="AX89" s="85"/>
      <c r="AY89" s="85"/>
      <c r="AZ89" s="85"/>
      <c r="BA89" s="85"/>
      <c r="BB89" s="85"/>
      <c r="BC89" s="85"/>
      <c r="BD89" s="86"/>
      <c r="BE89" s="40"/>
    </row>
    <row r="90" s="2" customFormat="1" ht="15.15" customHeight="1">
      <c r="A90" s="40"/>
      <c r="B90" s="41"/>
      <c r="C90" s="32" t="s">
        <v>27</v>
      </c>
      <c r="D90" s="42"/>
      <c r="E90" s="42"/>
      <c r="F90" s="42"/>
      <c r="G90" s="42"/>
      <c r="H90" s="42"/>
      <c r="I90" s="42"/>
      <c r="J90" s="42"/>
      <c r="K90" s="42"/>
      <c r="L90" s="73" t="str">
        <f>IF(E14= "Vyplň údaj","",E14)</f>
        <v/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32" t="s">
        <v>31</v>
      </c>
      <c r="AJ90" s="42"/>
      <c r="AK90" s="42"/>
      <c r="AL90" s="42"/>
      <c r="AM90" s="82" t="str">
        <f>IF(E20="","",E20)</f>
        <v xml:space="preserve"> </v>
      </c>
      <c r="AN90" s="73"/>
      <c r="AO90" s="73"/>
      <c r="AP90" s="73"/>
      <c r="AQ90" s="42"/>
      <c r="AR90" s="43"/>
      <c r="AS90" s="87"/>
      <c r="AT90" s="88"/>
      <c r="AU90" s="89"/>
      <c r="AV90" s="89"/>
      <c r="AW90" s="89"/>
      <c r="AX90" s="89"/>
      <c r="AY90" s="89"/>
      <c r="AZ90" s="89"/>
      <c r="BA90" s="89"/>
      <c r="BB90" s="89"/>
      <c r="BC90" s="89"/>
      <c r="BD90" s="90"/>
      <c r="BE90" s="40"/>
    </row>
    <row r="91" s="2" customFormat="1" ht="10.8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3"/>
      <c r="AS91" s="91"/>
      <c r="AT91" s="92"/>
      <c r="AU91" s="93"/>
      <c r="AV91" s="93"/>
      <c r="AW91" s="93"/>
      <c r="AX91" s="93"/>
      <c r="AY91" s="93"/>
      <c r="AZ91" s="93"/>
      <c r="BA91" s="93"/>
      <c r="BB91" s="93"/>
      <c r="BC91" s="93"/>
      <c r="BD91" s="94"/>
      <c r="BE91" s="40"/>
    </row>
    <row r="92" s="2" customFormat="1" ht="29.28" customHeight="1">
      <c r="A92" s="40"/>
      <c r="B92" s="41"/>
      <c r="C92" s="95" t="s">
        <v>56</v>
      </c>
      <c r="D92" s="96"/>
      <c r="E92" s="96"/>
      <c r="F92" s="96"/>
      <c r="G92" s="96"/>
      <c r="H92" s="97"/>
      <c r="I92" s="98" t="s">
        <v>57</v>
      </c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9" t="s">
        <v>58</v>
      </c>
      <c r="AH92" s="96"/>
      <c r="AI92" s="96"/>
      <c r="AJ92" s="96"/>
      <c r="AK92" s="96"/>
      <c r="AL92" s="96"/>
      <c r="AM92" s="96"/>
      <c r="AN92" s="98" t="s">
        <v>59</v>
      </c>
      <c r="AO92" s="96"/>
      <c r="AP92" s="100"/>
      <c r="AQ92" s="101" t="s">
        <v>60</v>
      </c>
      <c r="AR92" s="43"/>
      <c r="AS92" s="102" t="s">
        <v>61</v>
      </c>
      <c r="AT92" s="103" t="s">
        <v>62</v>
      </c>
      <c r="AU92" s="103" t="s">
        <v>63</v>
      </c>
      <c r="AV92" s="103" t="s">
        <v>64</v>
      </c>
      <c r="AW92" s="103" t="s">
        <v>65</v>
      </c>
      <c r="AX92" s="103" t="s">
        <v>66</v>
      </c>
      <c r="AY92" s="103" t="s">
        <v>67</v>
      </c>
      <c r="AZ92" s="103" t="s">
        <v>68</v>
      </c>
      <c r="BA92" s="103" t="s">
        <v>69</v>
      </c>
      <c r="BB92" s="103" t="s">
        <v>70</v>
      </c>
      <c r="BC92" s="103" t="s">
        <v>71</v>
      </c>
      <c r="BD92" s="104" t="s">
        <v>72</v>
      </c>
      <c r="BE92" s="40"/>
    </row>
    <row r="93" s="2" customFormat="1" ht="10.8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3"/>
      <c r="AS93" s="105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7"/>
      <c r="BE93" s="40"/>
    </row>
    <row r="94" s="6" customFormat="1" ht="32.4" customHeight="1">
      <c r="A94" s="6"/>
      <c r="B94" s="108"/>
      <c r="C94" s="109" t="s">
        <v>73</v>
      </c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1">
        <f>ROUND(SUM(AG95:AG97),2)</f>
        <v>0</v>
      </c>
      <c r="AH94" s="111"/>
      <c r="AI94" s="111"/>
      <c r="AJ94" s="111"/>
      <c r="AK94" s="111"/>
      <c r="AL94" s="111"/>
      <c r="AM94" s="111"/>
      <c r="AN94" s="112">
        <f>SUM(AG94,AT94)</f>
        <v>0</v>
      </c>
      <c r="AO94" s="112"/>
      <c r="AP94" s="112"/>
      <c r="AQ94" s="113" t="s">
        <v>1</v>
      </c>
      <c r="AR94" s="114"/>
      <c r="AS94" s="115">
        <f>ROUND(SUM(AS95:AS97),2)</f>
        <v>0</v>
      </c>
      <c r="AT94" s="116">
        <f>ROUND(SUM(AV94:AW94),2)</f>
        <v>0</v>
      </c>
      <c r="AU94" s="117">
        <f>ROUND(SUM(AU95:AU97),5)</f>
        <v>0</v>
      </c>
      <c r="AV94" s="116">
        <f>ROUND(AZ94*L32,2)</f>
        <v>0</v>
      </c>
      <c r="AW94" s="116">
        <f>ROUND(BA94*L33,2)</f>
        <v>0</v>
      </c>
      <c r="AX94" s="116">
        <f>ROUND(BB94*L32,2)</f>
        <v>0</v>
      </c>
      <c r="AY94" s="116">
        <f>ROUND(BC94*L33,2)</f>
        <v>0</v>
      </c>
      <c r="AZ94" s="116">
        <f>ROUND(SUM(AZ95:AZ97),2)</f>
        <v>0</v>
      </c>
      <c r="BA94" s="116">
        <f>ROUND(SUM(BA95:BA97),2)</f>
        <v>0</v>
      </c>
      <c r="BB94" s="116">
        <f>ROUND(SUM(BB95:BB97),2)</f>
        <v>0</v>
      </c>
      <c r="BC94" s="116">
        <f>ROUND(SUM(BC95:BC97),2)</f>
        <v>0</v>
      </c>
      <c r="BD94" s="118">
        <f>ROUND(SUM(BD95:BD97),2)</f>
        <v>0</v>
      </c>
      <c r="BE94" s="6"/>
      <c r="BS94" s="119" t="s">
        <v>74</v>
      </c>
      <c r="BT94" s="119" t="s">
        <v>75</v>
      </c>
      <c r="BU94" s="120" t="s">
        <v>76</v>
      </c>
      <c r="BV94" s="119" t="s">
        <v>77</v>
      </c>
      <c r="BW94" s="119" t="s">
        <v>5</v>
      </c>
      <c r="BX94" s="119" t="s">
        <v>78</v>
      </c>
      <c r="CL94" s="119" t="s">
        <v>1</v>
      </c>
    </row>
    <row r="95" s="7" customFormat="1" ht="16.5" customHeight="1">
      <c r="A95" s="121" t="s">
        <v>79</v>
      </c>
      <c r="B95" s="122"/>
      <c r="C95" s="123"/>
      <c r="D95" s="124" t="s">
        <v>80</v>
      </c>
      <c r="E95" s="124"/>
      <c r="F95" s="124"/>
      <c r="G95" s="124"/>
      <c r="H95" s="124"/>
      <c r="I95" s="125"/>
      <c r="J95" s="124" t="s">
        <v>81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'1 - SO 100 - komunikace '!J32</f>
        <v>0</v>
      </c>
      <c r="AH95" s="125"/>
      <c r="AI95" s="125"/>
      <c r="AJ95" s="125"/>
      <c r="AK95" s="125"/>
      <c r="AL95" s="125"/>
      <c r="AM95" s="125"/>
      <c r="AN95" s="126">
        <f>SUM(AG95,AT95)</f>
        <v>0</v>
      </c>
      <c r="AO95" s="125"/>
      <c r="AP95" s="125"/>
      <c r="AQ95" s="127" t="s">
        <v>82</v>
      </c>
      <c r="AR95" s="128"/>
      <c r="AS95" s="129">
        <v>0</v>
      </c>
      <c r="AT95" s="130">
        <f>ROUND(SUM(AV95:AW95),2)</f>
        <v>0</v>
      </c>
      <c r="AU95" s="131">
        <f>'1 - SO 100 - komunikace '!P141</f>
        <v>0</v>
      </c>
      <c r="AV95" s="130">
        <f>'1 - SO 100 - komunikace '!J35</f>
        <v>0</v>
      </c>
      <c r="AW95" s="130">
        <f>'1 - SO 100 - komunikace '!J36</f>
        <v>0</v>
      </c>
      <c r="AX95" s="130">
        <f>'1 - SO 100 - komunikace '!J37</f>
        <v>0</v>
      </c>
      <c r="AY95" s="130">
        <f>'1 - SO 100 - komunikace '!J38</f>
        <v>0</v>
      </c>
      <c r="AZ95" s="130">
        <f>'1 - SO 100 - komunikace '!F35</f>
        <v>0</v>
      </c>
      <c r="BA95" s="130">
        <f>'1 - SO 100 - komunikace '!F36</f>
        <v>0</v>
      </c>
      <c r="BB95" s="130">
        <f>'1 - SO 100 - komunikace '!F37</f>
        <v>0</v>
      </c>
      <c r="BC95" s="130">
        <f>'1 - SO 100 - komunikace '!F38</f>
        <v>0</v>
      </c>
      <c r="BD95" s="132">
        <f>'1 - SO 100 - komunikace '!F39</f>
        <v>0</v>
      </c>
      <c r="BE95" s="7"/>
      <c r="BT95" s="133" t="s">
        <v>80</v>
      </c>
      <c r="BV95" s="133" t="s">
        <v>77</v>
      </c>
      <c r="BW95" s="133" t="s">
        <v>83</v>
      </c>
      <c r="BX95" s="133" t="s">
        <v>5</v>
      </c>
      <c r="CL95" s="133" t="s">
        <v>1</v>
      </c>
      <c r="CM95" s="133" t="s">
        <v>84</v>
      </c>
    </row>
    <row r="96" s="7" customFormat="1" ht="16.5" customHeight="1">
      <c r="A96" s="121" t="s">
        <v>79</v>
      </c>
      <c r="B96" s="122"/>
      <c r="C96" s="123"/>
      <c r="D96" s="124" t="s">
        <v>84</v>
      </c>
      <c r="E96" s="124"/>
      <c r="F96" s="124"/>
      <c r="G96" s="124"/>
      <c r="H96" s="124"/>
      <c r="I96" s="125"/>
      <c r="J96" s="124" t="s">
        <v>85</v>
      </c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6">
        <f>'2 - SO 300 - oprava kanal...'!J32</f>
        <v>0</v>
      </c>
      <c r="AH96" s="125"/>
      <c r="AI96" s="125"/>
      <c r="AJ96" s="125"/>
      <c r="AK96" s="125"/>
      <c r="AL96" s="125"/>
      <c r="AM96" s="125"/>
      <c r="AN96" s="126">
        <f>SUM(AG96,AT96)</f>
        <v>0</v>
      </c>
      <c r="AO96" s="125"/>
      <c r="AP96" s="125"/>
      <c r="AQ96" s="127" t="s">
        <v>82</v>
      </c>
      <c r="AR96" s="128"/>
      <c r="AS96" s="129">
        <v>0</v>
      </c>
      <c r="AT96" s="130">
        <f>ROUND(SUM(AV96:AW96),2)</f>
        <v>0</v>
      </c>
      <c r="AU96" s="131">
        <f>'2 - SO 300 - oprava kanal...'!P137</f>
        <v>0</v>
      </c>
      <c r="AV96" s="130">
        <f>'2 - SO 300 - oprava kanal...'!J35</f>
        <v>0</v>
      </c>
      <c r="AW96" s="130">
        <f>'2 - SO 300 - oprava kanal...'!J36</f>
        <v>0</v>
      </c>
      <c r="AX96" s="130">
        <f>'2 - SO 300 - oprava kanal...'!J37</f>
        <v>0</v>
      </c>
      <c r="AY96" s="130">
        <f>'2 - SO 300 - oprava kanal...'!J38</f>
        <v>0</v>
      </c>
      <c r="AZ96" s="130">
        <f>'2 - SO 300 - oprava kanal...'!F35</f>
        <v>0</v>
      </c>
      <c r="BA96" s="130">
        <f>'2 - SO 300 - oprava kanal...'!F36</f>
        <v>0</v>
      </c>
      <c r="BB96" s="130">
        <f>'2 - SO 300 - oprava kanal...'!F37</f>
        <v>0</v>
      </c>
      <c r="BC96" s="130">
        <f>'2 - SO 300 - oprava kanal...'!F38</f>
        <v>0</v>
      </c>
      <c r="BD96" s="132">
        <f>'2 - SO 300 - oprava kanal...'!F39</f>
        <v>0</v>
      </c>
      <c r="BE96" s="7"/>
      <c r="BT96" s="133" t="s">
        <v>80</v>
      </c>
      <c r="BV96" s="133" t="s">
        <v>77</v>
      </c>
      <c r="BW96" s="133" t="s">
        <v>86</v>
      </c>
      <c r="BX96" s="133" t="s">
        <v>5</v>
      </c>
      <c r="CL96" s="133" t="s">
        <v>1</v>
      </c>
      <c r="CM96" s="133" t="s">
        <v>84</v>
      </c>
    </row>
    <row r="97" s="7" customFormat="1" ht="16.5" customHeight="1">
      <c r="A97" s="121" t="s">
        <v>79</v>
      </c>
      <c r="B97" s="122"/>
      <c r="C97" s="123"/>
      <c r="D97" s="124" t="s">
        <v>87</v>
      </c>
      <c r="E97" s="124"/>
      <c r="F97" s="124"/>
      <c r="G97" s="124"/>
      <c r="H97" s="124"/>
      <c r="I97" s="125"/>
      <c r="J97" s="124" t="s">
        <v>88</v>
      </c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6">
        <f>'3 - Vedlejší a ostatní ro...'!J32</f>
        <v>0</v>
      </c>
      <c r="AH97" s="125"/>
      <c r="AI97" s="125"/>
      <c r="AJ97" s="125"/>
      <c r="AK97" s="125"/>
      <c r="AL97" s="125"/>
      <c r="AM97" s="125"/>
      <c r="AN97" s="126">
        <f>SUM(AG97,AT97)</f>
        <v>0</v>
      </c>
      <c r="AO97" s="125"/>
      <c r="AP97" s="125"/>
      <c r="AQ97" s="127" t="s">
        <v>82</v>
      </c>
      <c r="AR97" s="128"/>
      <c r="AS97" s="134">
        <v>0</v>
      </c>
      <c r="AT97" s="135">
        <f>ROUND(SUM(AV97:AW97),2)</f>
        <v>0</v>
      </c>
      <c r="AU97" s="136">
        <f>'3 - Vedlejší a ostatní ro...'!P128</f>
        <v>0</v>
      </c>
      <c r="AV97" s="135">
        <f>'3 - Vedlejší a ostatní ro...'!J35</f>
        <v>0</v>
      </c>
      <c r="AW97" s="135">
        <f>'3 - Vedlejší a ostatní ro...'!J36</f>
        <v>0</v>
      </c>
      <c r="AX97" s="135">
        <f>'3 - Vedlejší a ostatní ro...'!J37</f>
        <v>0</v>
      </c>
      <c r="AY97" s="135">
        <f>'3 - Vedlejší a ostatní ro...'!J38</f>
        <v>0</v>
      </c>
      <c r="AZ97" s="135">
        <f>'3 - Vedlejší a ostatní ro...'!F35</f>
        <v>0</v>
      </c>
      <c r="BA97" s="135">
        <f>'3 - Vedlejší a ostatní ro...'!F36</f>
        <v>0</v>
      </c>
      <c r="BB97" s="135">
        <f>'3 - Vedlejší a ostatní ro...'!F37</f>
        <v>0</v>
      </c>
      <c r="BC97" s="135">
        <f>'3 - Vedlejší a ostatní ro...'!F38</f>
        <v>0</v>
      </c>
      <c r="BD97" s="137">
        <f>'3 - Vedlejší a ostatní ro...'!F39</f>
        <v>0</v>
      </c>
      <c r="BE97" s="7"/>
      <c r="BT97" s="133" t="s">
        <v>80</v>
      </c>
      <c r="BV97" s="133" t="s">
        <v>77</v>
      </c>
      <c r="BW97" s="133" t="s">
        <v>89</v>
      </c>
      <c r="BX97" s="133" t="s">
        <v>5</v>
      </c>
      <c r="CL97" s="133" t="s">
        <v>1</v>
      </c>
      <c r="CM97" s="133" t="s">
        <v>84</v>
      </c>
    </row>
    <row r="98">
      <c r="B98" s="21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0"/>
    </row>
    <row r="99" s="2" customFormat="1" ht="30" customHeight="1">
      <c r="A99" s="40"/>
      <c r="B99" s="41"/>
      <c r="C99" s="109" t="s">
        <v>90</v>
      </c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112">
        <f>ROUND(SUM(AG100:AG103), 2)</f>
        <v>0</v>
      </c>
      <c r="AH99" s="112"/>
      <c r="AI99" s="112"/>
      <c r="AJ99" s="112"/>
      <c r="AK99" s="112"/>
      <c r="AL99" s="112"/>
      <c r="AM99" s="112"/>
      <c r="AN99" s="112">
        <f>ROUND(SUM(AN100:AN103), 2)</f>
        <v>0</v>
      </c>
      <c r="AO99" s="112"/>
      <c r="AP99" s="112"/>
      <c r="AQ99" s="138"/>
      <c r="AR99" s="43"/>
      <c r="AS99" s="102" t="s">
        <v>91</v>
      </c>
      <c r="AT99" s="103" t="s">
        <v>92</v>
      </c>
      <c r="AU99" s="103" t="s">
        <v>39</v>
      </c>
      <c r="AV99" s="104" t="s">
        <v>62</v>
      </c>
      <c r="AW99" s="40"/>
      <c r="AX99" s="40"/>
      <c r="AY99" s="40"/>
      <c r="AZ99" s="40"/>
      <c r="BA99" s="40"/>
      <c r="BB99" s="40"/>
      <c r="BC99" s="40"/>
      <c r="BD99" s="40"/>
      <c r="BE99" s="40"/>
    </row>
    <row r="100" s="2" customFormat="1" ht="19.92" customHeight="1">
      <c r="A100" s="40"/>
      <c r="B100" s="41"/>
      <c r="C100" s="42"/>
      <c r="D100" s="139" t="s">
        <v>93</v>
      </c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42"/>
      <c r="AD100" s="42"/>
      <c r="AE100" s="42"/>
      <c r="AF100" s="42"/>
      <c r="AG100" s="140">
        <f>ROUND(AG94 * AS100, 2)</f>
        <v>0</v>
      </c>
      <c r="AH100" s="141"/>
      <c r="AI100" s="141"/>
      <c r="AJ100" s="141"/>
      <c r="AK100" s="141"/>
      <c r="AL100" s="141"/>
      <c r="AM100" s="141"/>
      <c r="AN100" s="141">
        <f>ROUND(AG100 + AV100, 2)</f>
        <v>0</v>
      </c>
      <c r="AO100" s="141"/>
      <c r="AP100" s="141"/>
      <c r="AQ100" s="42"/>
      <c r="AR100" s="43"/>
      <c r="AS100" s="142">
        <v>0</v>
      </c>
      <c r="AT100" s="143" t="s">
        <v>94</v>
      </c>
      <c r="AU100" s="143" t="s">
        <v>40</v>
      </c>
      <c r="AV100" s="144">
        <f>ROUND(IF(AU100="základní",AG100*L32,IF(AU100="snížená",AG100*L33,0)), 2)</f>
        <v>0</v>
      </c>
      <c r="AW100" s="40"/>
      <c r="AX100" s="40"/>
      <c r="AY100" s="40"/>
      <c r="AZ100" s="40"/>
      <c r="BA100" s="40"/>
      <c r="BB100" s="40"/>
      <c r="BC100" s="40"/>
      <c r="BD100" s="40"/>
      <c r="BE100" s="40"/>
      <c r="BV100" s="17" t="s">
        <v>95</v>
      </c>
      <c r="BY100" s="145">
        <f>IF(AU100="základní",AV100,0)</f>
        <v>0</v>
      </c>
      <c r="BZ100" s="145">
        <f>IF(AU100="snížená",AV100,0)</f>
        <v>0</v>
      </c>
      <c r="CA100" s="145">
        <v>0</v>
      </c>
      <c r="CB100" s="145">
        <v>0</v>
      </c>
      <c r="CC100" s="145">
        <v>0</v>
      </c>
      <c r="CD100" s="145">
        <f>IF(AU100="základní",AG100,0)</f>
        <v>0</v>
      </c>
      <c r="CE100" s="145">
        <f>IF(AU100="snížená",AG100,0)</f>
        <v>0</v>
      </c>
      <c r="CF100" s="145">
        <f>IF(AU100="zákl. přenesená",AG100,0)</f>
        <v>0</v>
      </c>
      <c r="CG100" s="145">
        <f>IF(AU100="sníž. přenesená",AG100,0)</f>
        <v>0</v>
      </c>
      <c r="CH100" s="145">
        <f>IF(AU100="nulová",AG100,0)</f>
        <v>0</v>
      </c>
      <c r="CI100" s="17">
        <f>IF(AU100="základní",1,IF(AU100="snížená",2,IF(AU100="zákl. přenesená",4,IF(AU100="sníž. přenesená",5,3))))</f>
        <v>1</v>
      </c>
      <c r="CJ100" s="17">
        <f>IF(AT100="stavební čast",1,IF(AT100="investiční čast",2,3))</f>
        <v>1</v>
      </c>
      <c r="CK100" s="17" t="str">
        <f>IF(D100="Vyplň vlastní","","x")</f>
        <v>x</v>
      </c>
    </row>
    <row r="101" s="2" customFormat="1" ht="19.92" customHeight="1">
      <c r="A101" s="40"/>
      <c r="B101" s="41"/>
      <c r="C101" s="42"/>
      <c r="D101" s="146" t="s">
        <v>96</v>
      </c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42"/>
      <c r="AD101" s="42"/>
      <c r="AE101" s="42"/>
      <c r="AF101" s="42"/>
      <c r="AG101" s="140">
        <f>ROUND(AG94 * AS101, 2)</f>
        <v>0</v>
      </c>
      <c r="AH101" s="141"/>
      <c r="AI101" s="141"/>
      <c r="AJ101" s="141"/>
      <c r="AK101" s="141"/>
      <c r="AL101" s="141"/>
      <c r="AM101" s="141"/>
      <c r="AN101" s="141">
        <f>ROUND(AG101 + AV101, 2)</f>
        <v>0</v>
      </c>
      <c r="AO101" s="141"/>
      <c r="AP101" s="141"/>
      <c r="AQ101" s="42"/>
      <c r="AR101" s="43"/>
      <c r="AS101" s="142">
        <v>0</v>
      </c>
      <c r="AT101" s="143" t="s">
        <v>94</v>
      </c>
      <c r="AU101" s="143" t="s">
        <v>40</v>
      </c>
      <c r="AV101" s="144">
        <f>ROUND(IF(AU101="základní",AG101*L32,IF(AU101="snížená",AG101*L33,0)), 2)</f>
        <v>0</v>
      </c>
      <c r="AW101" s="40"/>
      <c r="AX101" s="40"/>
      <c r="AY101" s="40"/>
      <c r="AZ101" s="40"/>
      <c r="BA101" s="40"/>
      <c r="BB101" s="40"/>
      <c r="BC101" s="40"/>
      <c r="BD101" s="40"/>
      <c r="BE101" s="40"/>
      <c r="BV101" s="17" t="s">
        <v>97</v>
      </c>
      <c r="BY101" s="145">
        <f>IF(AU101="základní",AV101,0)</f>
        <v>0</v>
      </c>
      <c r="BZ101" s="145">
        <f>IF(AU101="snížená",AV101,0)</f>
        <v>0</v>
      </c>
      <c r="CA101" s="145">
        <v>0</v>
      </c>
      <c r="CB101" s="145">
        <v>0</v>
      </c>
      <c r="CC101" s="145">
        <v>0</v>
      </c>
      <c r="CD101" s="145">
        <f>IF(AU101="základní",AG101,0)</f>
        <v>0</v>
      </c>
      <c r="CE101" s="145">
        <f>IF(AU101="snížená",AG101,0)</f>
        <v>0</v>
      </c>
      <c r="CF101" s="145">
        <f>IF(AU101="zákl. přenesená",AG101,0)</f>
        <v>0</v>
      </c>
      <c r="CG101" s="145">
        <f>IF(AU101="sníž. přenesená",AG101,0)</f>
        <v>0</v>
      </c>
      <c r="CH101" s="145">
        <f>IF(AU101="nulová",AG101,0)</f>
        <v>0</v>
      </c>
      <c r="CI101" s="17">
        <f>IF(AU101="základní",1,IF(AU101="snížená",2,IF(AU101="zákl. přenesená",4,IF(AU101="sníž. přenesená",5,3))))</f>
        <v>1</v>
      </c>
      <c r="CJ101" s="17">
        <f>IF(AT101="stavební čast",1,IF(AT101="investiční čast",2,3))</f>
        <v>1</v>
      </c>
      <c r="CK101" s="17" t="str">
        <f>IF(D101="Vyplň vlastní","","x")</f>
        <v/>
      </c>
    </row>
    <row r="102" s="2" customFormat="1" ht="19.92" customHeight="1">
      <c r="A102" s="40"/>
      <c r="B102" s="41"/>
      <c r="C102" s="42"/>
      <c r="D102" s="146" t="s">
        <v>96</v>
      </c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42"/>
      <c r="AD102" s="42"/>
      <c r="AE102" s="42"/>
      <c r="AF102" s="42"/>
      <c r="AG102" s="140">
        <f>ROUND(AG94 * AS102, 2)</f>
        <v>0</v>
      </c>
      <c r="AH102" s="141"/>
      <c r="AI102" s="141"/>
      <c r="AJ102" s="141"/>
      <c r="AK102" s="141"/>
      <c r="AL102" s="141"/>
      <c r="AM102" s="141"/>
      <c r="AN102" s="141">
        <f>ROUND(AG102 + AV102, 2)</f>
        <v>0</v>
      </c>
      <c r="AO102" s="141"/>
      <c r="AP102" s="141"/>
      <c r="AQ102" s="42"/>
      <c r="AR102" s="43"/>
      <c r="AS102" s="142">
        <v>0</v>
      </c>
      <c r="AT102" s="143" t="s">
        <v>94</v>
      </c>
      <c r="AU102" s="143" t="s">
        <v>40</v>
      </c>
      <c r="AV102" s="144">
        <f>ROUND(IF(AU102="základní",AG102*L32,IF(AU102="snížená",AG102*L33,0)), 2)</f>
        <v>0</v>
      </c>
      <c r="AW102" s="40"/>
      <c r="AX102" s="40"/>
      <c r="AY102" s="40"/>
      <c r="AZ102" s="40"/>
      <c r="BA102" s="40"/>
      <c r="BB102" s="40"/>
      <c r="BC102" s="40"/>
      <c r="BD102" s="40"/>
      <c r="BE102" s="40"/>
      <c r="BV102" s="17" t="s">
        <v>97</v>
      </c>
      <c r="BY102" s="145">
        <f>IF(AU102="základní",AV102,0)</f>
        <v>0</v>
      </c>
      <c r="BZ102" s="145">
        <f>IF(AU102="snížená",AV102,0)</f>
        <v>0</v>
      </c>
      <c r="CA102" s="145">
        <v>0</v>
      </c>
      <c r="CB102" s="145">
        <v>0</v>
      </c>
      <c r="CC102" s="145">
        <v>0</v>
      </c>
      <c r="CD102" s="145">
        <f>IF(AU102="základní",AG102,0)</f>
        <v>0</v>
      </c>
      <c r="CE102" s="145">
        <f>IF(AU102="snížená",AG102,0)</f>
        <v>0</v>
      </c>
      <c r="CF102" s="145">
        <f>IF(AU102="zákl. přenesená",AG102,0)</f>
        <v>0</v>
      </c>
      <c r="CG102" s="145">
        <f>IF(AU102="sníž. přenesená",AG102,0)</f>
        <v>0</v>
      </c>
      <c r="CH102" s="145">
        <f>IF(AU102="nulová",AG102,0)</f>
        <v>0</v>
      </c>
      <c r="CI102" s="17">
        <f>IF(AU102="základní",1,IF(AU102="snížená",2,IF(AU102="zákl. přenesená",4,IF(AU102="sníž. přenesená",5,3))))</f>
        <v>1</v>
      </c>
      <c r="CJ102" s="17">
        <f>IF(AT102="stavební čast",1,IF(AT102="investiční čast",2,3))</f>
        <v>1</v>
      </c>
      <c r="CK102" s="17" t="str">
        <f>IF(D102="Vyplň vlastní","","x")</f>
        <v/>
      </c>
    </row>
    <row r="103" s="2" customFormat="1" ht="19.92" customHeight="1">
      <c r="A103" s="40"/>
      <c r="B103" s="41"/>
      <c r="C103" s="42"/>
      <c r="D103" s="146" t="s">
        <v>96</v>
      </c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42"/>
      <c r="AD103" s="42"/>
      <c r="AE103" s="42"/>
      <c r="AF103" s="42"/>
      <c r="AG103" s="140">
        <f>ROUND(AG94 * AS103, 2)</f>
        <v>0</v>
      </c>
      <c r="AH103" s="141"/>
      <c r="AI103" s="141"/>
      <c r="AJ103" s="141"/>
      <c r="AK103" s="141"/>
      <c r="AL103" s="141"/>
      <c r="AM103" s="141"/>
      <c r="AN103" s="141">
        <f>ROUND(AG103 + AV103, 2)</f>
        <v>0</v>
      </c>
      <c r="AO103" s="141"/>
      <c r="AP103" s="141"/>
      <c r="AQ103" s="42"/>
      <c r="AR103" s="43"/>
      <c r="AS103" s="147">
        <v>0</v>
      </c>
      <c r="AT103" s="148" t="s">
        <v>94</v>
      </c>
      <c r="AU103" s="148" t="s">
        <v>40</v>
      </c>
      <c r="AV103" s="149">
        <f>ROUND(IF(AU103="základní",AG103*L32,IF(AU103="snížená",AG103*L33,0)), 2)</f>
        <v>0</v>
      </c>
      <c r="AW103" s="40"/>
      <c r="AX103" s="40"/>
      <c r="AY103" s="40"/>
      <c r="AZ103" s="40"/>
      <c r="BA103" s="40"/>
      <c r="BB103" s="40"/>
      <c r="BC103" s="40"/>
      <c r="BD103" s="40"/>
      <c r="BE103" s="40"/>
      <c r="BV103" s="17" t="s">
        <v>97</v>
      </c>
      <c r="BY103" s="145">
        <f>IF(AU103="základní",AV103,0)</f>
        <v>0</v>
      </c>
      <c r="BZ103" s="145">
        <f>IF(AU103="snížená",AV103,0)</f>
        <v>0</v>
      </c>
      <c r="CA103" s="145">
        <v>0</v>
      </c>
      <c r="CB103" s="145">
        <v>0</v>
      </c>
      <c r="CC103" s="145">
        <v>0</v>
      </c>
      <c r="CD103" s="145">
        <f>IF(AU103="základní",AG103,0)</f>
        <v>0</v>
      </c>
      <c r="CE103" s="145">
        <f>IF(AU103="snížená",AG103,0)</f>
        <v>0</v>
      </c>
      <c r="CF103" s="145">
        <f>IF(AU103="zákl. přenesená",AG103,0)</f>
        <v>0</v>
      </c>
      <c r="CG103" s="145">
        <f>IF(AU103="sníž. přenesená",AG103,0)</f>
        <v>0</v>
      </c>
      <c r="CH103" s="145">
        <f>IF(AU103="nulová",AG103,0)</f>
        <v>0</v>
      </c>
      <c r="CI103" s="17">
        <f>IF(AU103="základní",1,IF(AU103="snížená",2,IF(AU103="zákl. přenesená",4,IF(AU103="sníž. přenesená",5,3))))</f>
        <v>1</v>
      </c>
      <c r="CJ103" s="17">
        <f>IF(AT103="stavební čast",1,IF(AT103="investiční čast",2,3))</f>
        <v>1</v>
      </c>
      <c r="CK103" s="17" t="str">
        <f>IF(D103="Vyplň vlastní","","x")</f>
        <v/>
      </c>
    </row>
    <row r="104" s="2" customFormat="1" ht="10.8" customHeight="1">
      <c r="A104" s="40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3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="2" customFormat="1" ht="30" customHeight="1">
      <c r="A105" s="40"/>
      <c r="B105" s="41"/>
      <c r="C105" s="150" t="s">
        <v>98</v>
      </c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2">
        <f>ROUND(AG94 + AG99, 2)</f>
        <v>0</v>
      </c>
      <c r="AH105" s="152"/>
      <c r="AI105" s="152"/>
      <c r="AJ105" s="152"/>
      <c r="AK105" s="152"/>
      <c r="AL105" s="152"/>
      <c r="AM105" s="152"/>
      <c r="AN105" s="152">
        <f>ROUND(AN94 + AN99, 2)</f>
        <v>0</v>
      </c>
      <c r="AO105" s="152"/>
      <c r="AP105" s="152"/>
      <c r="AQ105" s="151"/>
      <c r="AR105" s="43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="2" customFormat="1" ht="6.96" customHeight="1">
      <c r="A106" s="40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43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</sheetData>
  <sheetProtection sheet="1" formatColumns="0" formatRows="0" objects="1" scenarios="1" spinCount="100000" saltValue="TCoe0n/xWNzrsJ16DKZ+D7XGhxeYctP3NXZTBmg7wQ7WbpjjdEPpHZr4Sse1mYnvI+onEhIiZMw5HX+AgVHAwA==" hashValue="rmRUIWzVrifLRUNzJWq/QmR1uX0sGDYbDlLdVuW5mgykykK89Zpsi73op1aSD5/TsLJuiev23xYd5BMhzm/jRw==" algorithmName="SHA-512" password="CC35"/>
  <mergeCells count="68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J96:AF96"/>
    <mergeCell ref="AG96:AM96"/>
    <mergeCell ref="AN96:AP96"/>
    <mergeCell ref="D96:H96"/>
    <mergeCell ref="AG97:AM97"/>
    <mergeCell ref="D97:H97"/>
    <mergeCell ref="J97:AF97"/>
    <mergeCell ref="AN97:AP97"/>
    <mergeCell ref="D100:AB100"/>
    <mergeCell ref="AG100:AM100"/>
    <mergeCell ref="AN100:AP100"/>
    <mergeCell ref="D101:AB101"/>
    <mergeCell ref="AG101:AM101"/>
    <mergeCell ref="AN101:AP101"/>
    <mergeCell ref="D102:AB102"/>
    <mergeCell ref="AG102:AM102"/>
    <mergeCell ref="AN102:AP102"/>
    <mergeCell ref="D103:AB103"/>
    <mergeCell ref="AG103:AM103"/>
    <mergeCell ref="AN103:AP103"/>
    <mergeCell ref="AG94:AM94"/>
    <mergeCell ref="AN94:AP94"/>
    <mergeCell ref="AG99:AM99"/>
    <mergeCell ref="AN99:AP99"/>
    <mergeCell ref="AG105:AM105"/>
    <mergeCell ref="AN105:AP105"/>
    <mergeCell ref="BE5:BE34"/>
    <mergeCell ref="K5:AJ5"/>
    <mergeCell ref="K6:AJ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9:AU103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9:AT103">
      <formula1>"stavební čast, technologická čast, investiční čast"</formula1>
    </dataValidation>
  </dataValidations>
  <hyperlinks>
    <hyperlink ref="A95" location="'1 - SO 100 - komunikace '!C2" display="/"/>
    <hyperlink ref="A96" location="'2 - SO 300 - oprava kanal...'!C2" display="/"/>
    <hyperlink ref="A97" location="'3 - Vedlejší a ostatní r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0"/>
      <c r="AT3" s="17" t="s">
        <v>84</v>
      </c>
    </row>
    <row r="4" s="1" customFormat="1" ht="24.96" customHeight="1">
      <c r="B4" s="20"/>
      <c r="D4" s="155" t="s">
        <v>99</v>
      </c>
      <c r="L4" s="20"/>
      <c r="M4" s="156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7" t="s">
        <v>16</v>
      </c>
      <c r="L6" s="20"/>
    </row>
    <row r="7" s="1" customFormat="1" ht="16.5" customHeight="1">
      <c r="B7" s="20"/>
      <c r="E7" s="158" t="str">
        <f>'Rekapitulace stavby'!K6</f>
        <v>Tovéř - oprava komunikace a kanalizace parc.č.462/1 a 120</v>
      </c>
      <c r="F7" s="157"/>
      <c r="G7" s="157"/>
      <c r="H7" s="157"/>
      <c r="L7" s="20"/>
    </row>
    <row r="8" s="2" customFormat="1" ht="12" customHeight="1">
      <c r="A8" s="40"/>
      <c r="B8" s="43"/>
      <c r="C8" s="40"/>
      <c r="D8" s="157" t="s">
        <v>100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3"/>
      <c r="C9" s="40"/>
      <c r="D9" s="40"/>
      <c r="E9" s="159" t="s">
        <v>101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3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3"/>
      <c r="C11" s="40"/>
      <c r="D11" s="157" t="s">
        <v>18</v>
      </c>
      <c r="E11" s="40"/>
      <c r="F11" s="160" t="s">
        <v>1</v>
      </c>
      <c r="G11" s="40"/>
      <c r="H11" s="40"/>
      <c r="I11" s="157" t="s">
        <v>19</v>
      </c>
      <c r="J11" s="160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3"/>
      <c r="C12" s="40"/>
      <c r="D12" s="157" t="s">
        <v>20</v>
      </c>
      <c r="E12" s="40"/>
      <c r="F12" s="160" t="s">
        <v>21</v>
      </c>
      <c r="G12" s="40"/>
      <c r="H12" s="40"/>
      <c r="I12" s="157" t="s">
        <v>22</v>
      </c>
      <c r="J12" s="161" t="str">
        <f>'Rekapitulace stavby'!AN8</f>
        <v>18. 1. 2023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3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3"/>
      <c r="C14" s="40"/>
      <c r="D14" s="157" t="s">
        <v>24</v>
      </c>
      <c r="E14" s="40"/>
      <c r="F14" s="40"/>
      <c r="G14" s="40"/>
      <c r="H14" s="40"/>
      <c r="I14" s="157" t="s">
        <v>25</v>
      </c>
      <c r="J14" s="160" t="str">
        <f>IF('Rekapitulace stavby'!AN10="","",'Rekapitulace stavby'!AN10)</f>
        <v/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3"/>
      <c r="C15" s="40"/>
      <c r="D15" s="40"/>
      <c r="E15" s="160" t="str">
        <f>IF('Rekapitulace stavby'!E11="","",'Rekapitulace stavby'!E11)</f>
        <v xml:space="preserve"> </v>
      </c>
      <c r="F15" s="40"/>
      <c r="G15" s="40"/>
      <c r="H15" s="40"/>
      <c r="I15" s="157" t="s">
        <v>26</v>
      </c>
      <c r="J15" s="160" t="str">
        <f>IF('Rekapitulace stavby'!AN11="","",'Rekapitulace stavby'!AN11)</f>
        <v/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3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3"/>
      <c r="C17" s="40"/>
      <c r="D17" s="157" t="s">
        <v>27</v>
      </c>
      <c r="E17" s="40"/>
      <c r="F17" s="40"/>
      <c r="G17" s="40"/>
      <c r="H17" s="40"/>
      <c r="I17" s="157" t="s">
        <v>25</v>
      </c>
      <c r="J17" s="33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3"/>
      <c r="C18" s="40"/>
      <c r="D18" s="40"/>
      <c r="E18" s="33" t="str">
        <f>'Rekapitulace stavby'!E14</f>
        <v>Vyplň údaj</v>
      </c>
      <c r="F18" s="160"/>
      <c r="G18" s="160"/>
      <c r="H18" s="160"/>
      <c r="I18" s="157" t="s">
        <v>26</v>
      </c>
      <c r="J18" s="33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3"/>
      <c r="C20" s="40"/>
      <c r="D20" s="157" t="s">
        <v>29</v>
      </c>
      <c r="E20" s="40"/>
      <c r="F20" s="40"/>
      <c r="G20" s="40"/>
      <c r="H20" s="40"/>
      <c r="I20" s="157" t="s">
        <v>25</v>
      </c>
      <c r="J20" s="160" t="str">
        <f>IF('Rekapitulace stavby'!AN16="","",'Rekapitulace stavby'!AN16)</f>
        <v/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3"/>
      <c r="C21" s="40"/>
      <c r="D21" s="40"/>
      <c r="E21" s="160" t="str">
        <f>IF('Rekapitulace stavby'!E17="","",'Rekapitulace stavby'!E17)</f>
        <v xml:space="preserve"> </v>
      </c>
      <c r="F21" s="40"/>
      <c r="G21" s="40"/>
      <c r="H21" s="40"/>
      <c r="I21" s="157" t="s">
        <v>26</v>
      </c>
      <c r="J21" s="160" t="str">
        <f>IF('Rekapitulace stavby'!AN17="","",'Rekapitulace stavby'!AN17)</f>
        <v/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3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3"/>
      <c r="C23" s="40"/>
      <c r="D23" s="157" t="s">
        <v>31</v>
      </c>
      <c r="E23" s="40"/>
      <c r="F23" s="40"/>
      <c r="G23" s="40"/>
      <c r="H23" s="40"/>
      <c r="I23" s="157" t="s">
        <v>25</v>
      </c>
      <c r="J23" s="160" t="str">
        <f>IF('Rekapitulace stavby'!AN19="","",'Rekapitulace stavby'!AN19)</f>
        <v/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3"/>
      <c r="C24" s="40"/>
      <c r="D24" s="40"/>
      <c r="E24" s="160" t="str">
        <f>IF('Rekapitulace stavby'!E20="","",'Rekapitulace stavby'!E20)</f>
        <v xml:space="preserve"> </v>
      </c>
      <c r="F24" s="40"/>
      <c r="G24" s="40"/>
      <c r="H24" s="40"/>
      <c r="I24" s="157" t="s">
        <v>26</v>
      </c>
      <c r="J24" s="160" t="str">
        <f>IF('Rekapitulace stavby'!AN20="","",'Rekapitulace stavby'!AN20)</f>
        <v/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3"/>
      <c r="C26" s="40"/>
      <c r="D26" s="157" t="s">
        <v>32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62"/>
      <c r="B27" s="163"/>
      <c r="C27" s="162"/>
      <c r="D27" s="162"/>
      <c r="E27" s="164" t="s">
        <v>1</v>
      </c>
      <c r="F27" s="164"/>
      <c r="G27" s="164"/>
      <c r="H27" s="164"/>
      <c r="I27" s="162"/>
      <c r="J27" s="162"/>
      <c r="K27" s="162"/>
      <c r="L27" s="165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="2" customFormat="1" ht="6.96" customHeight="1">
      <c r="A28" s="40"/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3"/>
      <c r="C29" s="40"/>
      <c r="D29" s="166"/>
      <c r="E29" s="166"/>
      <c r="F29" s="166"/>
      <c r="G29" s="166"/>
      <c r="H29" s="166"/>
      <c r="I29" s="166"/>
      <c r="J29" s="166"/>
      <c r="K29" s="166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3"/>
      <c r="C30" s="40"/>
      <c r="D30" s="160" t="s">
        <v>102</v>
      </c>
      <c r="E30" s="40"/>
      <c r="F30" s="40"/>
      <c r="G30" s="40"/>
      <c r="H30" s="40"/>
      <c r="I30" s="40"/>
      <c r="J30" s="167">
        <f>J96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3"/>
      <c r="C31" s="40"/>
      <c r="D31" s="168" t="s">
        <v>93</v>
      </c>
      <c r="E31" s="40"/>
      <c r="F31" s="40"/>
      <c r="G31" s="40"/>
      <c r="H31" s="40"/>
      <c r="I31" s="40"/>
      <c r="J31" s="167">
        <f>J114</f>
        <v>0</v>
      </c>
      <c r="K31" s="40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3"/>
      <c r="C32" s="40"/>
      <c r="D32" s="169" t="s">
        <v>35</v>
      </c>
      <c r="E32" s="40"/>
      <c r="F32" s="40"/>
      <c r="G32" s="40"/>
      <c r="H32" s="40"/>
      <c r="I32" s="40"/>
      <c r="J32" s="170">
        <f>ROUND(J30 + J31,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3"/>
      <c r="C33" s="40"/>
      <c r="D33" s="166"/>
      <c r="E33" s="166"/>
      <c r="F33" s="166"/>
      <c r="G33" s="166"/>
      <c r="H33" s="166"/>
      <c r="I33" s="166"/>
      <c r="J33" s="166"/>
      <c r="K33" s="166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3"/>
      <c r="C34" s="40"/>
      <c r="D34" s="40"/>
      <c r="E34" s="40"/>
      <c r="F34" s="171" t="s">
        <v>37</v>
      </c>
      <c r="G34" s="40"/>
      <c r="H34" s="40"/>
      <c r="I34" s="171" t="s">
        <v>36</v>
      </c>
      <c r="J34" s="171" t="s">
        <v>38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3"/>
      <c r="C35" s="40"/>
      <c r="D35" s="172" t="s">
        <v>39</v>
      </c>
      <c r="E35" s="157" t="s">
        <v>40</v>
      </c>
      <c r="F35" s="173">
        <f>ROUND((SUM(BE114:BE121) + SUM(BE141:BE325)),  2)</f>
        <v>0</v>
      </c>
      <c r="G35" s="40"/>
      <c r="H35" s="40"/>
      <c r="I35" s="174">
        <v>0.20999999999999999</v>
      </c>
      <c r="J35" s="173">
        <f>ROUND(((SUM(BE114:BE121) + SUM(BE141:BE325))*I35),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3"/>
      <c r="C36" s="40"/>
      <c r="D36" s="40"/>
      <c r="E36" s="157" t="s">
        <v>41</v>
      </c>
      <c r="F36" s="173">
        <f>ROUND((SUM(BF114:BF121) + SUM(BF141:BF325)),  2)</f>
        <v>0</v>
      </c>
      <c r="G36" s="40"/>
      <c r="H36" s="40"/>
      <c r="I36" s="174">
        <v>0.14999999999999999</v>
      </c>
      <c r="J36" s="173">
        <f>ROUND(((SUM(BF114:BF121) + SUM(BF141:BF325))*I36),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3"/>
      <c r="C37" s="40"/>
      <c r="D37" s="40"/>
      <c r="E37" s="157" t="s">
        <v>42</v>
      </c>
      <c r="F37" s="173">
        <f>ROUND((SUM(BG114:BG121) + SUM(BG141:BG325)),  2)</f>
        <v>0</v>
      </c>
      <c r="G37" s="40"/>
      <c r="H37" s="40"/>
      <c r="I37" s="174">
        <v>0.20999999999999999</v>
      </c>
      <c r="J37" s="173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3"/>
      <c r="C38" s="40"/>
      <c r="D38" s="40"/>
      <c r="E38" s="157" t="s">
        <v>43</v>
      </c>
      <c r="F38" s="173">
        <f>ROUND((SUM(BH114:BH121) + SUM(BH141:BH325)),  2)</f>
        <v>0</v>
      </c>
      <c r="G38" s="40"/>
      <c r="H38" s="40"/>
      <c r="I38" s="174">
        <v>0.14999999999999999</v>
      </c>
      <c r="J38" s="173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3"/>
      <c r="C39" s="40"/>
      <c r="D39" s="40"/>
      <c r="E39" s="157" t="s">
        <v>44</v>
      </c>
      <c r="F39" s="173">
        <f>ROUND((SUM(BI114:BI121) + SUM(BI141:BI325)),  2)</f>
        <v>0</v>
      </c>
      <c r="G39" s="40"/>
      <c r="H39" s="40"/>
      <c r="I39" s="174">
        <v>0</v>
      </c>
      <c r="J39" s="173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3"/>
      <c r="C41" s="175"/>
      <c r="D41" s="176" t="s">
        <v>45</v>
      </c>
      <c r="E41" s="177"/>
      <c r="F41" s="177"/>
      <c r="G41" s="178" t="s">
        <v>46</v>
      </c>
      <c r="H41" s="179" t="s">
        <v>47</v>
      </c>
      <c r="I41" s="177"/>
      <c r="J41" s="180">
        <f>SUM(J32:J39)</f>
        <v>0</v>
      </c>
      <c r="K41" s="181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3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5"/>
      <c r="D50" s="182" t="s">
        <v>48</v>
      </c>
      <c r="E50" s="183"/>
      <c r="F50" s="183"/>
      <c r="G50" s="182" t="s">
        <v>49</v>
      </c>
      <c r="H50" s="183"/>
      <c r="I50" s="183"/>
      <c r="J50" s="183"/>
      <c r="K50" s="183"/>
      <c r="L50" s="6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84" t="s">
        <v>50</v>
      </c>
      <c r="E61" s="185"/>
      <c r="F61" s="186" t="s">
        <v>51</v>
      </c>
      <c r="G61" s="184" t="s">
        <v>50</v>
      </c>
      <c r="H61" s="185"/>
      <c r="I61" s="185"/>
      <c r="J61" s="187" t="s">
        <v>51</v>
      </c>
      <c r="K61" s="185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82" t="s">
        <v>52</v>
      </c>
      <c r="E65" s="188"/>
      <c r="F65" s="188"/>
      <c r="G65" s="182" t="s">
        <v>53</v>
      </c>
      <c r="H65" s="188"/>
      <c r="I65" s="188"/>
      <c r="J65" s="188"/>
      <c r="K65" s="188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84" t="s">
        <v>50</v>
      </c>
      <c r="E76" s="185"/>
      <c r="F76" s="186" t="s">
        <v>51</v>
      </c>
      <c r="G76" s="184" t="s">
        <v>50</v>
      </c>
      <c r="H76" s="185"/>
      <c r="I76" s="185"/>
      <c r="J76" s="187" t="s">
        <v>51</v>
      </c>
      <c r="K76" s="185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9"/>
      <c r="C77" s="190"/>
      <c r="D77" s="190"/>
      <c r="E77" s="190"/>
      <c r="F77" s="190"/>
      <c r="G77" s="190"/>
      <c r="H77" s="190"/>
      <c r="I77" s="190"/>
      <c r="J77" s="190"/>
      <c r="K77" s="190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91"/>
      <c r="C81" s="192"/>
      <c r="D81" s="192"/>
      <c r="E81" s="192"/>
      <c r="F81" s="192"/>
      <c r="G81" s="192"/>
      <c r="H81" s="192"/>
      <c r="I81" s="192"/>
      <c r="J81" s="192"/>
      <c r="K81" s="192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103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93" t="str">
        <f>E7</f>
        <v>Tovéř - oprava komunikace a kanalizace parc.č.462/1 a 120</v>
      </c>
      <c r="F85" s="32"/>
      <c r="G85" s="32"/>
      <c r="H85" s="32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2" t="s">
        <v>100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 xml:space="preserve">1 - SO 100 - komunikace 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2" t="s">
        <v>20</v>
      </c>
      <c r="D89" s="42"/>
      <c r="E89" s="42"/>
      <c r="F89" s="27" t="str">
        <f>F12</f>
        <v xml:space="preserve"> </v>
      </c>
      <c r="G89" s="42"/>
      <c r="H89" s="42"/>
      <c r="I89" s="32" t="s">
        <v>22</v>
      </c>
      <c r="J89" s="81" t="str">
        <f>IF(J12="","",J12)</f>
        <v>18. 1. 2023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2" t="s">
        <v>24</v>
      </c>
      <c r="D91" s="42"/>
      <c r="E91" s="42"/>
      <c r="F91" s="27" t="str">
        <f>E15</f>
        <v xml:space="preserve"> </v>
      </c>
      <c r="G91" s="42"/>
      <c r="H91" s="42"/>
      <c r="I91" s="32" t="s">
        <v>29</v>
      </c>
      <c r="J91" s="36" t="str">
        <f>E21</f>
        <v xml:space="preserve"> 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2" t="s">
        <v>27</v>
      </c>
      <c r="D92" s="42"/>
      <c r="E92" s="42"/>
      <c r="F92" s="27" t="str">
        <f>IF(E18="","",E18)</f>
        <v>Vyplň údaj</v>
      </c>
      <c r="G92" s="42"/>
      <c r="H92" s="42"/>
      <c r="I92" s="32" t="s">
        <v>31</v>
      </c>
      <c r="J92" s="36" t="str">
        <f>E24</f>
        <v xml:space="preserve"> 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94" t="s">
        <v>104</v>
      </c>
      <c r="D94" s="151"/>
      <c r="E94" s="151"/>
      <c r="F94" s="151"/>
      <c r="G94" s="151"/>
      <c r="H94" s="151"/>
      <c r="I94" s="151"/>
      <c r="J94" s="195" t="s">
        <v>105</v>
      </c>
      <c r="K94" s="151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6" t="s">
        <v>106</v>
      </c>
      <c r="D96" s="42"/>
      <c r="E96" s="42"/>
      <c r="F96" s="42"/>
      <c r="G96" s="42"/>
      <c r="H96" s="42"/>
      <c r="I96" s="42"/>
      <c r="J96" s="112">
        <f>J141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7" t="s">
        <v>107</v>
      </c>
    </row>
    <row r="97" s="9" customFormat="1" ht="24.96" customHeight="1">
      <c r="A97" s="9"/>
      <c r="B97" s="197"/>
      <c r="C97" s="198"/>
      <c r="D97" s="199" t="s">
        <v>108</v>
      </c>
      <c r="E97" s="200"/>
      <c r="F97" s="200"/>
      <c r="G97" s="200"/>
      <c r="H97" s="200"/>
      <c r="I97" s="200"/>
      <c r="J97" s="201">
        <f>J142</f>
        <v>0</v>
      </c>
      <c r="K97" s="198"/>
      <c r="L97" s="20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3"/>
      <c r="C98" s="204"/>
      <c r="D98" s="205" t="s">
        <v>109</v>
      </c>
      <c r="E98" s="206"/>
      <c r="F98" s="206"/>
      <c r="G98" s="206"/>
      <c r="H98" s="206"/>
      <c r="I98" s="206"/>
      <c r="J98" s="207">
        <f>J143</f>
        <v>0</v>
      </c>
      <c r="K98" s="204"/>
      <c r="L98" s="20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203"/>
      <c r="C99" s="204"/>
      <c r="D99" s="205" t="s">
        <v>110</v>
      </c>
      <c r="E99" s="206"/>
      <c r="F99" s="206"/>
      <c r="G99" s="206"/>
      <c r="H99" s="206"/>
      <c r="I99" s="206"/>
      <c r="J99" s="207">
        <f>J179</f>
        <v>0</v>
      </c>
      <c r="K99" s="204"/>
      <c r="L99" s="20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3"/>
      <c r="C100" s="204"/>
      <c r="D100" s="205" t="s">
        <v>111</v>
      </c>
      <c r="E100" s="206"/>
      <c r="F100" s="206"/>
      <c r="G100" s="206"/>
      <c r="H100" s="206"/>
      <c r="I100" s="206"/>
      <c r="J100" s="207">
        <f>J193</f>
        <v>0</v>
      </c>
      <c r="K100" s="204"/>
      <c r="L100" s="20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3"/>
      <c r="C101" s="204"/>
      <c r="D101" s="205" t="s">
        <v>112</v>
      </c>
      <c r="E101" s="206"/>
      <c r="F101" s="206"/>
      <c r="G101" s="206"/>
      <c r="H101" s="206"/>
      <c r="I101" s="206"/>
      <c r="J101" s="207">
        <f>J200</f>
        <v>0</v>
      </c>
      <c r="K101" s="204"/>
      <c r="L101" s="20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203"/>
      <c r="C102" s="204"/>
      <c r="D102" s="205" t="s">
        <v>113</v>
      </c>
      <c r="E102" s="206"/>
      <c r="F102" s="206"/>
      <c r="G102" s="206"/>
      <c r="H102" s="206"/>
      <c r="I102" s="206"/>
      <c r="J102" s="207">
        <f>J201</f>
        <v>0</v>
      </c>
      <c r="K102" s="204"/>
      <c r="L102" s="20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203"/>
      <c r="C103" s="204"/>
      <c r="D103" s="205" t="s">
        <v>114</v>
      </c>
      <c r="E103" s="206"/>
      <c r="F103" s="206"/>
      <c r="G103" s="206"/>
      <c r="H103" s="206"/>
      <c r="I103" s="206"/>
      <c r="J103" s="207">
        <f>J222</f>
        <v>0</v>
      </c>
      <c r="K103" s="204"/>
      <c r="L103" s="20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203"/>
      <c r="C104" s="204"/>
      <c r="D104" s="205" t="s">
        <v>115</v>
      </c>
      <c r="E104" s="206"/>
      <c r="F104" s="206"/>
      <c r="G104" s="206"/>
      <c r="H104" s="206"/>
      <c r="I104" s="206"/>
      <c r="J104" s="207">
        <f>J239</f>
        <v>0</v>
      </c>
      <c r="K104" s="204"/>
      <c r="L104" s="20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3"/>
      <c r="C105" s="204"/>
      <c r="D105" s="205" t="s">
        <v>116</v>
      </c>
      <c r="E105" s="206"/>
      <c r="F105" s="206"/>
      <c r="G105" s="206"/>
      <c r="H105" s="206"/>
      <c r="I105" s="206"/>
      <c r="J105" s="207">
        <f>J267</f>
        <v>0</v>
      </c>
      <c r="K105" s="204"/>
      <c r="L105" s="20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203"/>
      <c r="C106" s="204"/>
      <c r="D106" s="205" t="s">
        <v>117</v>
      </c>
      <c r="E106" s="206"/>
      <c r="F106" s="206"/>
      <c r="G106" s="206"/>
      <c r="H106" s="206"/>
      <c r="I106" s="206"/>
      <c r="J106" s="207">
        <f>J268</f>
        <v>0</v>
      </c>
      <c r="K106" s="204"/>
      <c r="L106" s="20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203"/>
      <c r="C107" s="204"/>
      <c r="D107" s="205" t="s">
        <v>118</v>
      </c>
      <c r="E107" s="206"/>
      <c r="F107" s="206"/>
      <c r="G107" s="206"/>
      <c r="H107" s="206"/>
      <c r="I107" s="206"/>
      <c r="J107" s="207">
        <f>J283</f>
        <v>0</v>
      </c>
      <c r="K107" s="204"/>
      <c r="L107" s="20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3"/>
      <c r="C108" s="204"/>
      <c r="D108" s="205" t="s">
        <v>119</v>
      </c>
      <c r="E108" s="206"/>
      <c r="F108" s="206"/>
      <c r="G108" s="206"/>
      <c r="H108" s="206"/>
      <c r="I108" s="206"/>
      <c r="J108" s="207">
        <f>J299</f>
        <v>0</v>
      </c>
      <c r="K108" s="204"/>
      <c r="L108" s="20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203"/>
      <c r="C109" s="204"/>
      <c r="D109" s="205" t="s">
        <v>120</v>
      </c>
      <c r="E109" s="206"/>
      <c r="F109" s="206"/>
      <c r="G109" s="206"/>
      <c r="H109" s="206"/>
      <c r="I109" s="206"/>
      <c r="J109" s="207">
        <f>J306</f>
        <v>0</v>
      </c>
      <c r="K109" s="204"/>
      <c r="L109" s="20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203"/>
      <c r="C110" s="204"/>
      <c r="D110" s="205" t="s">
        <v>121</v>
      </c>
      <c r="E110" s="206"/>
      <c r="F110" s="206"/>
      <c r="G110" s="206"/>
      <c r="H110" s="206"/>
      <c r="I110" s="206"/>
      <c r="J110" s="207">
        <f>J313</f>
        <v>0</v>
      </c>
      <c r="K110" s="204"/>
      <c r="L110" s="20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4.88" customHeight="1">
      <c r="A111" s="10"/>
      <c r="B111" s="203"/>
      <c r="C111" s="204"/>
      <c r="D111" s="205" t="s">
        <v>122</v>
      </c>
      <c r="E111" s="206"/>
      <c r="F111" s="206"/>
      <c r="G111" s="206"/>
      <c r="H111" s="206"/>
      <c r="I111" s="206"/>
      <c r="J111" s="207">
        <f>J320</f>
        <v>0</v>
      </c>
      <c r="K111" s="204"/>
      <c r="L111" s="20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40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6.96" customHeight="1">
      <c r="A113" s="40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29.28" customHeight="1">
      <c r="A114" s="40"/>
      <c r="B114" s="41"/>
      <c r="C114" s="196" t="s">
        <v>123</v>
      </c>
      <c r="D114" s="42"/>
      <c r="E114" s="42"/>
      <c r="F114" s="42"/>
      <c r="G114" s="42"/>
      <c r="H114" s="42"/>
      <c r="I114" s="42"/>
      <c r="J114" s="209">
        <f>ROUND(J115 + J116 + J117 + J118 + J119 + J120,2)</f>
        <v>0</v>
      </c>
      <c r="K114" s="42"/>
      <c r="L114" s="65"/>
      <c r="N114" s="210" t="s">
        <v>39</v>
      </c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18" customHeight="1">
      <c r="A115" s="40"/>
      <c r="B115" s="41"/>
      <c r="C115" s="42"/>
      <c r="D115" s="146" t="s">
        <v>124</v>
      </c>
      <c r="E115" s="139"/>
      <c r="F115" s="139"/>
      <c r="G115" s="42"/>
      <c r="H115" s="42"/>
      <c r="I115" s="42"/>
      <c r="J115" s="140">
        <v>0</v>
      </c>
      <c r="K115" s="42"/>
      <c r="L115" s="211"/>
      <c r="M115" s="212"/>
      <c r="N115" s="213" t="s">
        <v>40</v>
      </c>
      <c r="O115" s="212"/>
      <c r="P115" s="212"/>
      <c r="Q115" s="212"/>
      <c r="R115" s="212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/>
      <c r="AD115" s="214"/>
      <c r="AE115" s="214"/>
      <c r="AF115" s="212"/>
      <c r="AG115" s="212"/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5" t="s">
        <v>125</v>
      </c>
      <c r="AZ115" s="212"/>
      <c r="BA115" s="212"/>
      <c r="BB115" s="212"/>
      <c r="BC115" s="212"/>
      <c r="BD115" s="212"/>
      <c r="BE115" s="216">
        <f>IF(N115="základní",J115,0)</f>
        <v>0</v>
      </c>
      <c r="BF115" s="216">
        <f>IF(N115="snížená",J115,0)</f>
        <v>0</v>
      </c>
      <c r="BG115" s="216">
        <f>IF(N115="zákl. přenesená",J115,0)</f>
        <v>0</v>
      </c>
      <c r="BH115" s="216">
        <f>IF(N115="sníž. přenesená",J115,0)</f>
        <v>0</v>
      </c>
      <c r="BI115" s="216">
        <f>IF(N115="nulová",J115,0)</f>
        <v>0</v>
      </c>
      <c r="BJ115" s="215" t="s">
        <v>80</v>
      </c>
      <c r="BK115" s="212"/>
      <c r="BL115" s="212"/>
      <c r="BM115" s="212"/>
    </row>
    <row r="116" s="2" customFormat="1" ht="18" customHeight="1">
      <c r="A116" s="40"/>
      <c r="B116" s="41"/>
      <c r="C116" s="42"/>
      <c r="D116" s="146" t="s">
        <v>126</v>
      </c>
      <c r="E116" s="139"/>
      <c r="F116" s="139"/>
      <c r="G116" s="42"/>
      <c r="H116" s="42"/>
      <c r="I116" s="42"/>
      <c r="J116" s="140">
        <v>0</v>
      </c>
      <c r="K116" s="42"/>
      <c r="L116" s="211"/>
      <c r="M116" s="212"/>
      <c r="N116" s="213" t="s">
        <v>40</v>
      </c>
      <c r="O116" s="212"/>
      <c r="P116" s="212"/>
      <c r="Q116" s="212"/>
      <c r="R116" s="212"/>
      <c r="S116" s="214"/>
      <c r="T116" s="214"/>
      <c r="U116" s="214"/>
      <c r="V116" s="214"/>
      <c r="W116" s="214"/>
      <c r="X116" s="214"/>
      <c r="Y116" s="214"/>
      <c r="Z116" s="214"/>
      <c r="AA116" s="214"/>
      <c r="AB116" s="214"/>
      <c r="AC116" s="214"/>
      <c r="AD116" s="214"/>
      <c r="AE116" s="214"/>
      <c r="AF116" s="212"/>
      <c r="AG116" s="212"/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5" t="s">
        <v>125</v>
      </c>
      <c r="AZ116" s="212"/>
      <c r="BA116" s="212"/>
      <c r="BB116" s="212"/>
      <c r="BC116" s="212"/>
      <c r="BD116" s="212"/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215" t="s">
        <v>80</v>
      </c>
      <c r="BK116" s="212"/>
      <c r="BL116" s="212"/>
      <c r="BM116" s="212"/>
    </row>
    <row r="117" s="2" customFormat="1" ht="18" customHeight="1">
      <c r="A117" s="40"/>
      <c r="B117" s="41"/>
      <c r="C117" s="42"/>
      <c r="D117" s="146" t="s">
        <v>127</v>
      </c>
      <c r="E117" s="139"/>
      <c r="F117" s="139"/>
      <c r="G117" s="42"/>
      <c r="H117" s="42"/>
      <c r="I117" s="42"/>
      <c r="J117" s="140">
        <v>0</v>
      </c>
      <c r="K117" s="42"/>
      <c r="L117" s="211"/>
      <c r="M117" s="212"/>
      <c r="N117" s="213" t="s">
        <v>40</v>
      </c>
      <c r="O117" s="212"/>
      <c r="P117" s="212"/>
      <c r="Q117" s="212"/>
      <c r="R117" s="212"/>
      <c r="S117" s="214"/>
      <c r="T117" s="214"/>
      <c r="U117" s="214"/>
      <c r="V117" s="214"/>
      <c r="W117" s="214"/>
      <c r="X117" s="214"/>
      <c r="Y117" s="214"/>
      <c r="Z117" s="214"/>
      <c r="AA117" s="214"/>
      <c r="AB117" s="214"/>
      <c r="AC117" s="214"/>
      <c r="AD117" s="214"/>
      <c r="AE117" s="214"/>
      <c r="AF117" s="212"/>
      <c r="AG117" s="212"/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5" t="s">
        <v>125</v>
      </c>
      <c r="AZ117" s="212"/>
      <c r="BA117" s="212"/>
      <c r="BB117" s="212"/>
      <c r="BC117" s="212"/>
      <c r="BD117" s="212"/>
      <c r="BE117" s="216">
        <f>IF(N117="základní",J117,0)</f>
        <v>0</v>
      </c>
      <c r="BF117" s="216">
        <f>IF(N117="snížená",J117,0)</f>
        <v>0</v>
      </c>
      <c r="BG117" s="216">
        <f>IF(N117="zákl. přenesená",J117,0)</f>
        <v>0</v>
      </c>
      <c r="BH117" s="216">
        <f>IF(N117="sníž. přenesená",J117,0)</f>
        <v>0</v>
      </c>
      <c r="BI117" s="216">
        <f>IF(N117="nulová",J117,0)</f>
        <v>0</v>
      </c>
      <c r="BJ117" s="215" t="s">
        <v>80</v>
      </c>
      <c r="BK117" s="212"/>
      <c r="BL117" s="212"/>
      <c r="BM117" s="212"/>
    </row>
    <row r="118" s="2" customFormat="1" ht="18" customHeight="1">
      <c r="A118" s="40"/>
      <c r="B118" s="41"/>
      <c r="C118" s="42"/>
      <c r="D118" s="146" t="s">
        <v>128</v>
      </c>
      <c r="E118" s="139"/>
      <c r="F118" s="139"/>
      <c r="G118" s="42"/>
      <c r="H118" s="42"/>
      <c r="I118" s="42"/>
      <c r="J118" s="140">
        <v>0</v>
      </c>
      <c r="K118" s="42"/>
      <c r="L118" s="211"/>
      <c r="M118" s="212"/>
      <c r="N118" s="213" t="s">
        <v>40</v>
      </c>
      <c r="O118" s="212"/>
      <c r="P118" s="212"/>
      <c r="Q118" s="212"/>
      <c r="R118" s="212"/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  <c r="AC118" s="214"/>
      <c r="AD118" s="214"/>
      <c r="AE118" s="214"/>
      <c r="AF118" s="212"/>
      <c r="AG118" s="212"/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5" t="s">
        <v>125</v>
      </c>
      <c r="AZ118" s="212"/>
      <c r="BA118" s="212"/>
      <c r="BB118" s="212"/>
      <c r="BC118" s="212"/>
      <c r="BD118" s="212"/>
      <c r="BE118" s="216">
        <f>IF(N118="základní",J118,0)</f>
        <v>0</v>
      </c>
      <c r="BF118" s="216">
        <f>IF(N118="snížená",J118,0)</f>
        <v>0</v>
      </c>
      <c r="BG118" s="216">
        <f>IF(N118="zákl. přenesená",J118,0)</f>
        <v>0</v>
      </c>
      <c r="BH118" s="216">
        <f>IF(N118="sníž. přenesená",J118,0)</f>
        <v>0</v>
      </c>
      <c r="BI118" s="216">
        <f>IF(N118="nulová",J118,0)</f>
        <v>0</v>
      </c>
      <c r="BJ118" s="215" t="s">
        <v>80</v>
      </c>
      <c r="BK118" s="212"/>
      <c r="BL118" s="212"/>
      <c r="BM118" s="212"/>
    </row>
    <row r="119" s="2" customFormat="1" ht="18" customHeight="1">
      <c r="A119" s="40"/>
      <c r="B119" s="41"/>
      <c r="C119" s="42"/>
      <c r="D119" s="146" t="s">
        <v>129</v>
      </c>
      <c r="E119" s="139"/>
      <c r="F119" s="139"/>
      <c r="G119" s="42"/>
      <c r="H119" s="42"/>
      <c r="I119" s="42"/>
      <c r="J119" s="140">
        <v>0</v>
      </c>
      <c r="K119" s="42"/>
      <c r="L119" s="211"/>
      <c r="M119" s="212"/>
      <c r="N119" s="213" t="s">
        <v>40</v>
      </c>
      <c r="O119" s="212"/>
      <c r="P119" s="212"/>
      <c r="Q119" s="212"/>
      <c r="R119" s="212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  <c r="AC119" s="214"/>
      <c r="AD119" s="214"/>
      <c r="AE119" s="214"/>
      <c r="AF119" s="212"/>
      <c r="AG119" s="212"/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5" t="s">
        <v>125</v>
      </c>
      <c r="AZ119" s="212"/>
      <c r="BA119" s="212"/>
      <c r="BB119" s="212"/>
      <c r="BC119" s="212"/>
      <c r="BD119" s="212"/>
      <c r="BE119" s="216">
        <f>IF(N119="základní",J119,0)</f>
        <v>0</v>
      </c>
      <c r="BF119" s="216">
        <f>IF(N119="snížená",J119,0)</f>
        <v>0</v>
      </c>
      <c r="BG119" s="216">
        <f>IF(N119="zákl. přenesená",J119,0)</f>
        <v>0</v>
      </c>
      <c r="BH119" s="216">
        <f>IF(N119="sníž. přenesená",J119,0)</f>
        <v>0</v>
      </c>
      <c r="BI119" s="216">
        <f>IF(N119="nulová",J119,0)</f>
        <v>0</v>
      </c>
      <c r="BJ119" s="215" t="s">
        <v>80</v>
      </c>
      <c r="BK119" s="212"/>
      <c r="BL119" s="212"/>
      <c r="BM119" s="212"/>
    </row>
    <row r="120" s="2" customFormat="1" ht="18" customHeight="1">
      <c r="A120" s="40"/>
      <c r="B120" s="41"/>
      <c r="C120" s="42"/>
      <c r="D120" s="139" t="s">
        <v>130</v>
      </c>
      <c r="E120" s="42"/>
      <c r="F120" s="42"/>
      <c r="G120" s="42"/>
      <c r="H120" s="42"/>
      <c r="I120" s="42"/>
      <c r="J120" s="140">
        <f>ROUND(J30*T120,2)</f>
        <v>0</v>
      </c>
      <c r="K120" s="42"/>
      <c r="L120" s="211"/>
      <c r="M120" s="212"/>
      <c r="N120" s="213" t="s">
        <v>40</v>
      </c>
      <c r="O120" s="212"/>
      <c r="P120" s="212"/>
      <c r="Q120" s="212"/>
      <c r="R120" s="212"/>
      <c r="S120" s="214"/>
      <c r="T120" s="214"/>
      <c r="U120" s="214"/>
      <c r="V120" s="214"/>
      <c r="W120" s="214"/>
      <c r="X120" s="214"/>
      <c r="Y120" s="214"/>
      <c r="Z120" s="214"/>
      <c r="AA120" s="214"/>
      <c r="AB120" s="214"/>
      <c r="AC120" s="214"/>
      <c r="AD120" s="214"/>
      <c r="AE120" s="214"/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5" t="s">
        <v>131</v>
      </c>
      <c r="AZ120" s="212"/>
      <c r="BA120" s="212"/>
      <c r="BB120" s="212"/>
      <c r="BC120" s="212"/>
      <c r="BD120" s="212"/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215" t="s">
        <v>80</v>
      </c>
      <c r="BK120" s="212"/>
      <c r="BL120" s="212"/>
      <c r="BM120" s="212"/>
    </row>
    <row r="121" s="2" customFormat="1">
      <c r="A121" s="40"/>
      <c r="B121" s="41"/>
      <c r="C121" s="42"/>
      <c r="D121" s="42"/>
      <c r="E121" s="42"/>
      <c r="F121" s="42"/>
      <c r="G121" s="42"/>
      <c r="H121" s="42"/>
      <c r="I121" s="42"/>
      <c r="J121" s="42"/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29.28" customHeight="1">
      <c r="A122" s="40"/>
      <c r="B122" s="41"/>
      <c r="C122" s="150" t="s">
        <v>98</v>
      </c>
      <c r="D122" s="151"/>
      <c r="E122" s="151"/>
      <c r="F122" s="151"/>
      <c r="G122" s="151"/>
      <c r="H122" s="151"/>
      <c r="I122" s="151"/>
      <c r="J122" s="152">
        <f>ROUND(J96+J114,2)</f>
        <v>0</v>
      </c>
      <c r="K122" s="151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6.96" customHeight="1">
      <c r="A123" s="40"/>
      <c r="B123" s="68"/>
      <c r="C123" s="69"/>
      <c r="D123" s="69"/>
      <c r="E123" s="69"/>
      <c r="F123" s="69"/>
      <c r="G123" s="69"/>
      <c r="H123" s="69"/>
      <c r="I123" s="69"/>
      <c r="J123" s="69"/>
      <c r="K123" s="69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7" s="2" customFormat="1" ht="6.96" customHeight="1">
      <c r="A127" s="40"/>
      <c r="B127" s="70"/>
      <c r="C127" s="71"/>
      <c r="D127" s="71"/>
      <c r="E127" s="71"/>
      <c r="F127" s="71"/>
      <c r="G127" s="71"/>
      <c r="H127" s="71"/>
      <c r="I127" s="71"/>
      <c r="J127" s="71"/>
      <c r="K127" s="71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2" customFormat="1" ht="24.96" customHeight="1">
      <c r="A128" s="40"/>
      <c r="B128" s="41"/>
      <c r="C128" s="23" t="s">
        <v>132</v>
      </c>
      <c r="D128" s="42"/>
      <c r="E128" s="42"/>
      <c r="F128" s="42"/>
      <c r="G128" s="42"/>
      <c r="H128" s="42"/>
      <c r="I128" s="42"/>
      <c r="J128" s="42"/>
      <c r="K128" s="42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2" customFormat="1" ht="6.96" customHeight="1">
      <c r="A129" s="40"/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65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2" customFormat="1" ht="12" customHeight="1">
      <c r="A130" s="40"/>
      <c r="B130" s="41"/>
      <c r="C130" s="32" t="s">
        <v>16</v>
      </c>
      <c r="D130" s="42"/>
      <c r="E130" s="42"/>
      <c r="F130" s="42"/>
      <c r="G130" s="42"/>
      <c r="H130" s="42"/>
      <c r="I130" s="42"/>
      <c r="J130" s="42"/>
      <c r="K130" s="42"/>
      <c r="L130" s="65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="2" customFormat="1" ht="16.5" customHeight="1">
      <c r="A131" s="40"/>
      <c r="B131" s="41"/>
      <c r="C131" s="42"/>
      <c r="D131" s="42"/>
      <c r="E131" s="193" t="str">
        <f>E7</f>
        <v>Tovéř - oprava komunikace a kanalizace parc.č.462/1 a 120</v>
      </c>
      <c r="F131" s="32"/>
      <c r="G131" s="32"/>
      <c r="H131" s="32"/>
      <c r="I131" s="42"/>
      <c r="J131" s="42"/>
      <c r="K131" s="42"/>
      <c r="L131" s="65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  <row r="132" s="2" customFormat="1" ht="12" customHeight="1">
      <c r="A132" s="40"/>
      <c r="B132" s="41"/>
      <c r="C132" s="32" t="s">
        <v>100</v>
      </c>
      <c r="D132" s="42"/>
      <c r="E132" s="42"/>
      <c r="F132" s="42"/>
      <c r="G132" s="42"/>
      <c r="H132" s="42"/>
      <c r="I132" s="42"/>
      <c r="J132" s="42"/>
      <c r="K132" s="42"/>
      <c r="L132" s="65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  <row r="133" s="2" customFormat="1" ht="16.5" customHeight="1">
      <c r="A133" s="40"/>
      <c r="B133" s="41"/>
      <c r="C133" s="42"/>
      <c r="D133" s="42"/>
      <c r="E133" s="78" t="str">
        <f>E9</f>
        <v xml:space="preserve">1 - SO 100 - komunikace </v>
      </c>
      <c r="F133" s="42"/>
      <c r="G133" s="42"/>
      <c r="H133" s="42"/>
      <c r="I133" s="42"/>
      <c r="J133" s="42"/>
      <c r="K133" s="42"/>
      <c r="L133" s="65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  <row r="134" s="2" customFormat="1" ht="6.96" customHeight="1">
      <c r="A134" s="40"/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65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  <row r="135" s="2" customFormat="1" ht="12" customHeight="1">
      <c r="A135" s="40"/>
      <c r="B135" s="41"/>
      <c r="C135" s="32" t="s">
        <v>20</v>
      </c>
      <c r="D135" s="42"/>
      <c r="E135" s="42"/>
      <c r="F135" s="27" t="str">
        <f>F12</f>
        <v xml:space="preserve"> </v>
      </c>
      <c r="G135" s="42"/>
      <c r="H135" s="42"/>
      <c r="I135" s="32" t="s">
        <v>22</v>
      </c>
      <c r="J135" s="81" t="str">
        <f>IF(J12="","",J12)</f>
        <v>18. 1. 2023</v>
      </c>
      <c r="K135" s="42"/>
      <c r="L135" s="65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  <row r="136" s="2" customFormat="1" ht="6.96" customHeight="1">
      <c r="A136" s="40"/>
      <c r="B136" s="41"/>
      <c r="C136" s="42"/>
      <c r="D136" s="42"/>
      <c r="E136" s="42"/>
      <c r="F136" s="42"/>
      <c r="G136" s="42"/>
      <c r="H136" s="42"/>
      <c r="I136" s="42"/>
      <c r="J136" s="42"/>
      <c r="K136" s="42"/>
      <c r="L136" s="65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</row>
    <row r="137" s="2" customFormat="1" ht="15.15" customHeight="1">
      <c r="A137" s="40"/>
      <c r="B137" s="41"/>
      <c r="C137" s="32" t="s">
        <v>24</v>
      </c>
      <c r="D137" s="42"/>
      <c r="E137" s="42"/>
      <c r="F137" s="27" t="str">
        <f>E15</f>
        <v xml:space="preserve"> </v>
      </c>
      <c r="G137" s="42"/>
      <c r="H137" s="42"/>
      <c r="I137" s="32" t="s">
        <v>29</v>
      </c>
      <c r="J137" s="36" t="str">
        <f>E21</f>
        <v xml:space="preserve"> </v>
      </c>
      <c r="K137" s="42"/>
      <c r="L137" s="65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</row>
    <row r="138" s="2" customFormat="1" ht="15.15" customHeight="1">
      <c r="A138" s="40"/>
      <c r="B138" s="41"/>
      <c r="C138" s="32" t="s">
        <v>27</v>
      </c>
      <c r="D138" s="42"/>
      <c r="E138" s="42"/>
      <c r="F138" s="27" t="str">
        <f>IF(E18="","",E18)</f>
        <v>Vyplň údaj</v>
      </c>
      <c r="G138" s="42"/>
      <c r="H138" s="42"/>
      <c r="I138" s="32" t="s">
        <v>31</v>
      </c>
      <c r="J138" s="36" t="str">
        <f>E24</f>
        <v xml:space="preserve"> </v>
      </c>
      <c r="K138" s="42"/>
      <c r="L138" s="65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</row>
    <row r="139" s="2" customFormat="1" ht="10.32" customHeight="1">
      <c r="A139" s="40"/>
      <c r="B139" s="41"/>
      <c r="C139" s="42"/>
      <c r="D139" s="42"/>
      <c r="E139" s="42"/>
      <c r="F139" s="42"/>
      <c r="G139" s="42"/>
      <c r="H139" s="42"/>
      <c r="I139" s="42"/>
      <c r="J139" s="42"/>
      <c r="K139" s="42"/>
      <c r="L139" s="65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</row>
    <row r="140" s="11" customFormat="1" ht="29.28" customHeight="1">
      <c r="A140" s="217"/>
      <c r="B140" s="218"/>
      <c r="C140" s="219" t="s">
        <v>133</v>
      </c>
      <c r="D140" s="220" t="s">
        <v>60</v>
      </c>
      <c r="E140" s="220" t="s">
        <v>56</v>
      </c>
      <c r="F140" s="220" t="s">
        <v>57</v>
      </c>
      <c r="G140" s="220" t="s">
        <v>134</v>
      </c>
      <c r="H140" s="220" t="s">
        <v>135</v>
      </c>
      <c r="I140" s="220" t="s">
        <v>136</v>
      </c>
      <c r="J140" s="220" t="s">
        <v>105</v>
      </c>
      <c r="K140" s="221" t="s">
        <v>137</v>
      </c>
      <c r="L140" s="222"/>
      <c r="M140" s="102" t="s">
        <v>1</v>
      </c>
      <c r="N140" s="103" t="s">
        <v>39</v>
      </c>
      <c r="O140" s="103" t="s">
        <v>138</v>
      </c>
      <c r="P140" s="103" t="s">
        <v>139</v>
      </c>
      <c r="Q140" s="103" t="s">
        <v>140</v>
      </c>
      <c r="R140" s="103" t="s">
        <v>141</v>
      </c>
      <c r="S140" s="103" t="s">
        <v>142</v>
      </c>
      <c r="T140" s="104" t="s">
        <v>143</v>
      </c>
      <c r="U140" s="217"/>
      <c r="V140" s="217"/>
      <c r="W140" s="217"/>
      <c r="X140" s="217"/>
      <c r="Y140" s="217"/>
      <c r="Z140" s="217"/>
      <c r="AA140" s="217"/>
      <c r="AB140" s="217"/>
      <c r="AC140" s="217"/>
      <c r="AD140" s="217"/>
      <c r="AE140" s="217"/>
    </row>
    <row r="141" s="2" customFormat="1" ht="22.8" customHeight="1">
      <c r="A141" s="40"/>
      <c r="B141" s="41"/>
      <c r="C141" s="109" t="s">
        <v>144</v>
      </c>
      <c r="D141" s="42"/>
      <c r="E141" s="42"/>
      <c r="F141" s="42"/>
      <c r="G141" s="42"/>
      <c r="H141" s="42"/>
      <c r="I141" s="42"/>
      <c r="J141" s="223">
        <f>BK141</f>
        <v>0</v>
      </c>
      <c r="K141" s="42"/>
      <c r="L141" s="43"/>
      <c r="M141" s="105"/>
      <c r="N141" s="224"/>
      <c r="O141" s="106"/>
      <c r="P141" s="225">
        <f>P142</f>
        <v>0</v>
      </c>
      <c r="Q141" s="106"/>
      <c r="R141" s="225">
        <f>R142</f>
        <v>108.52737411999999</v>
      </c>
      <c r="S141" s="106"/>
      <c r="T141" s="226">
        <f>T142</f>
        <v>53.151044999999996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7" t="s">
        <v>74</v>
      </c>
      <c r="AU141" s="17" t="s">
        <v>107</v>
      </c>
      <c r="BK141" s="227">
        <f>BK142</f>
        <v>0</v>
      </c>
    </row>
    <row r="142" s="12" customFormat="1" ht="25.92" customHeight="1">
      <c r="A142" s="12"/>
      <c r="B142" s="228"/>
      <c r="C142" s="229"/>
      <c r="D142" s="230" t="s">
        <v>74</v>
      </c>
      <c r="E142" s="231" t="s">
        <v>145</v>
      </c>
      <c r="F142" s="231" t="s">
        <v>146</v>
      </c>
      <c r="G142" s="229"/>
      <c r="H142" s="229"/>
      <c r="I142" s="232"/>
      <c r="J142" s="233">
        <f>BK142</f>
        <v>0</v>
      </c>
      <c r="K142" s="229"/>
      <c r="L142" s="234"/>
      <c r="M142" s="235"/>
      <c r="N142" s="236"/>
      <c r="O142" s="236"/>
      <c r="P142" s="237">
        <f>P143+P193+P200+P267+P299</f>
        <v>0</v>
      </c>
      <c r="Q142" s="236"/>
      <c r="R142" s="237">
        <f>R143+R193+R200+R267+R299</f>
        <v>108.52737411999999</v>
      </c>
      <c r="S142" s="236"/>
      <c r="T142" s="238">
        <f>T143+T193+T200+T267+T299</f>
        <v>53.151044999999996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39" t="s">
        <v>80</v>
      </c>
      <c r="AT142" s="240" t="s">
        <v>74</v>
      </c>
      <c r="AU142" s="240" t="s">
        <v>75</v>
      </c>
      <c r="AY142" s="239" t="s">
        <v>147</v>
      </c>
      <c r="BK142" s="241">
        <f>BK143+BK193+BK200+BK267+BK299</f>
        <v>0</v>
      </c>
    </row>
    <row r="143" s="12" customFormat="1" ht="22.8" customHeight="1">
      <c r="A143" s="12"/>
      <c r="B143" s="228"/>
      <c r="C143" s="229"/>
      <c r="D143" s="230" t="s">
        <v>74</v>
      </c>
      <c r="E143" s="242" t="s">
        <v>80</v>
      </c>
      <c r="F143" s="242" t="s">
        <v>148</v>
      </c>
      <c r="G143" s="229"/>
      <c r="H143" s="229"/>
      <c r="I143" s="232"/>
      <c r="J143" s="243">
        <f>BK143</f>
        <v>0</v>
      </c>
      <c r="K143" s="229"/>
      <c r="L143" s="234"/>
      <c r="M143" s="235"/>
      <c r="N143" s="236"/>
      <c r="O143" s="236"/>
      <c r="P143" s="237">
        <f>P144+SUM(P145:P179)</f>
        <v>0</v>
      </c>
      <c r="Q143" s="236"/>
      <c r="R143" s="237">
        <f>R144+SUM(R145:R179)</f>
        <v>41.30818</v>
      </c>
      <c r="S143" s="236"/>
      <c r="T143" s="238">
        <f>T144+SUM(T145:T179)</f>
        <v>6.493244999999999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39" t="s">
        <v>80</v>
      </c>
      <c r="AT143" s="240" t="s">
        <v>74</v>
      </c>
      <c r="AU143" s="240" t="s">
        <v>80</v>
      </c>
      <c r="AY143" s="239" t="s">
        <v>147</v>
      </c>
      <c r="BK143" s="241">
        <f>BK144+SUM(BK145:BK179)</f>
        <v>0</v>
      </c>
    </row>
    <row r="144" s="2" customFormat="1" ht="24.15" customHeight="1">
      <c r="A144" s="40"/>
      <c r="B144" s="41"/>
      <c r="C144" s="244" t="s">
        <v>80</v>
      </c>
      <c r="D144" s="244" t="s">
        <v>149</v>
      </c>
      <c r="E144" s="245" t="s">
        <v>150</v>
      </c>
      <c r="F144" s="246" t="s">
        <v>151</v>
      </c>
      <c r="G144" s="247" t="s">
        <v>152</v>
      </c>
      <c r="H144" s="248">
        <v>22.010999999999999</v>
      </c>
      <c r="I144" s="249"/>
      <c r="J144" s="250">
        <f>ROUND(I144*H144,2)</f>
        <v>0</v>
      </c>
      <c r="K144" s="246" t="s">
        <v>153</v>
      </c>
      <c r="L144" s="43"/>
      <c r="M144" s="251" t="s">
        <v>1</v>
      </c>
      <c r="N144" s="252" t="s">
        <v>40</v>
      </c>
      <c r="O144" s="93"/>
      <c r="P144" s="253">
        <f>O144*H144</f>
        <v>0</v>
      </c>
      <c r="Q144" s="253">
        <v>0</v>
      </c>
      <c r="R144" s="253">
        <f>Q144*H144</f>
        <v>0</v>
      </c>
      <c r="S144" s="253">
        <v>0.29499999999999998</v>
      </c>
      <c r="T144" s="254">
        <f>S144*H144</f>
        <v>6.493244999999999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55" t="s">
        <v>154</v>
      </c>
      <c r="AT144" s="255" t="s">
        <v>149</v>
      </c>
      <c r="AU144" s="255" t="s">
        <v>84</v>
      </c>
      <c r="AY144" s="17" t="s">
        <v>147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7" t="s">
        <v>80</v>
      </c>
      <c r="BK144" s="145">
        <f>ROUND(I144*H144,2)</f>
        <v>0</v>
      </c>
      <c r="BL144" s="17" t="s">
        <v>154</v>
      </c>
      <c r="BM144" s="255" t="s">
        <v>155</v>
      </c>
    </row>
    <row r="145" s="13" customFormat="1">
      <c r="A145" s="13"/>
      <c r="B145" s="256"/>
      <c r="C145" s="257"/>
      <c r="D145" s="258" t="s">
        <v>156</v>
      </c>
      <c r="E145" s="259" t="s">
        <v>1</v>
      </c>
      <c r="F145" s="260" t="s">
        <v>157</v>
      </c>
      <c r="G145" s="257"/>
      <c r="H145" s="261">
        <v>9.8399999999999999</v>
      </c>
      <c r="I145" s="262"/>
      <c r="J145" s="257"/>
      <c r="K145" s="257"/>
      <c r="L145" s="263"/>
      <c r="M145" s="264"/>
      <c r="N145" s="265"/>
      <c r="O145" s="265"/>
      <c r="P145" s="265"/>
      <c r="Q145" s="265"/>
      <c r="R145" s="265"/>
      <c r="S145" s="265"/>
      <c r="T145" s="26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7" t="s">
        <v>156</v>
      </c>
      <c r="AU145" s="267" t="s">
        <v>84</v>
      </c>
      <c r="AV145" s="13" t="s">
        <v>84</v>
      </c>
      <c r="AW145" s="13" t="s">
        <v>30</v>
      </c>
      <c r="AX145" s="13" t="s">
        <v>75</v>
      </c>
      <c r="AY145" s="267" t="s">
        <v>147</v>
      </c>
    </row>
    <row r="146" s="13" customFormat="1">
      <c r="A146" s="13"/>
      <c r="B146" s="256"/>
      <c r="C146" s="257"/>
      <c r="D146" s="258" t="s">
        <v>156</v>
      </c>
      <c r="E146" s="259" t="s">
        <v>1</v>
      </c>
      <c r="F146" s="260" t="s">
        <v>158</v>
      </c>
      <c r="G146" s="257"/>
      <c r="H146" s="261">
        <v>12.170999999999999</v>
      </c>
      <c r="I146" s="262"/>
      <c r="J146" s="257"/>
      <c r="K146" s="257"/>
      <c r="L146" s="263"/>
      <c r="M146" s="264"/>
      <c r="N146" s="265"/>
      <c r="O146" s="265"/>
      <c r="P146" s="265"/>
      <c r="Q146" s="265"/>
      <c r="R146" s="265"/>
      <c r="S146" s="265"/>
      <c r="T146" s="26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7" t="s">
        <v>156</v>
      </c>
      <c r="AU146" s="267" t="s">
        <v>84</v>
      </c>
      <c r="AV146" s="13" t="s">
        <v>84</v>
      </c>
      <c r="AW146" s="13" t="s">
        <v>30</v>
      </c>
      <c r="AX146" s="13" t="s">
        <v>75</v>
      </c>
      <c r="AY146" s="267" t="s">
        <v>147</v>
      </c>
    </row>
    <row r="147" s="14" customFormat="1">
      <c r="A147" s="14"/>
      <c r="B147" s="268"/>
      <c r="C147" s="269"/>
      <c r="D147" s="258" t="s">
        <v>156</v>
      </c>
      <c r="E147" s="270" t="s">
        <v>1</v>
      </c>
      <c r="F147" s="271" t="s">
        <v>159</v>
      </c>
      <c r="G147" s="269"/>
      <c r="H147" s="272">
        <v>22.010999999999999</v>
      </c>
      <c r="I147" s="273"/>
      <c r="J147" s="269"/>
      <c r="K147" s="269"/>
      <c r="L147" s="274"/>
      <c r="M147" s="275"/>
      <c r="N147" s="276"/>
      <c r="O147" s="276"/>
      <c r="P147" s="276"/>
      <c r="Q147" s="276"/>
      <c r="R147" s="276"/>
      <c r="S147" s="276"/>
      <c r="T147" s="27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78" t="s">
        <v>156</v>
      </c>
      <c r="AU147" s="278" t="s">
        <v>84</v>
      </c>
      <c r="AV147" s="14" t="s">
        <v>154</v>
      </c>
      <c r="AW147" s="14" t="s">
        <v>30</v>
      </c>
      <c r="AX147" s="14" t="s">
        <v>80</v>
      </c>
      <c r="AY147" s="278" t="s">
        <v>147</v>
      </c>
    </row>
    <row r="148" s="2" customFormat="1" ht="33" customHeight="1">
      <c r="A148" s="40"/>
      <c r="B148" s="41"/>
      <c r="C148" s="244" t="s">
        <v>84</v>
      </c>
      <c r="D148" s="244" t="s">
        <v>149</v>
      </c>
      <c r="E148" s="245" t="s">
        <v>160</v>
      </c>
      <c r="F148" s="246" t="s">
        <v>161</v>
      </c>
      <c r="G148" s="247" t="s">
        <v>152</v>
      </c>
      <c r="H148" s="248">
        <v>12.170999999999999</v>
      </c>
      <c r="I148" s="249"/>
      <c r="J148" s="250">
        <f>ROUND(I148*H148,2)</f>
        <v>0</v>
      </c>
      <c r="K148" s="246" t="s">
        <v>153</v>
      </c>
      <c r="L148" s="43"/>
      <c r="M148" s="251" t="s">
        <v>1</v>
      </c>
      <c r="N148" s="252" t="s">
        <v>40</v>
      </c>
      <c r="O148" s="93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55" t="s">
        <v>154</v>
      </c>
      <c r="AT148" s="255" t="s">
        <v>149</v>
      </c>
      <c r="AU148" s="255" t="s">
        <v>84</v>
      </c>
      <c r="AY148" s="17" t="s">
        <v>147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7" t="s">
        <v>80</v>
      </c>
      <c r="BK148" s="145">
        <f>ROUND(I148*H148,2)</f>
        <v>0</v>
      </c>
      <c r="BL148" s="17" t="s">
        <v>154</v>
      </c>
      <c r="BM148" s="255" t="s">
        <v>162</v>
      </c>
    </row>
    <row r="149" s="13" customFormat="1">
      <c r="A149" s="13"/>
      <c r="B149" s="256"/>
      <c r="C149" s="257"/>
      <c r="D149" s="258" t="s">
        <v>156</v>
      </c>
      <c r="E149" s="259" t="s">
        <v>1</v>
      </c>
      <c r="F149" s="260" t="s">
        <v>158</v>
      </c>
      <c r="G149" s="257"/>
      <c r="H149" s="261">
        <v>12.170999999999999</v>
      </c>
      <c r="I149" s="262"/>
      <c r="J149" s="257"/>
      <c r="K149" s="257"/>
      <c r="L149" s="263"/>
      <c r="M149" s="264"/>
      <c r="N149" s="265"/>
      <c r="O149" s="265"/>
      <c r="P149" s="265"/>
      <c r="Q149" s="265"/>
      <c r="R149" s="265"/>
      <c r="S149" s="265"/>
      <c r="T149" s="26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7" t="s">
        <v>156</v>
      </c>
      <c r="AU149" s="267" t="s">
        <v>84</v>
      </c>
      <c r="AV149" s="13" t="s">
        <v>84</v>
      </c>
      <c r="AW149" s="13" t="s">
        <v>30</v>
      </c>
      <c r="AX149" s="13" t="s">
        <v>80</v>
      </c>
      <c r="AY149" s="267" t="s">
        <v>147</v>
      </c>
    </row>
    <row r="150" s="2" customFormat="1" ht="24.15" customHeight="1">
      <c r="A150" s="40"/>
      <c r="B150" s="41"/>
      <c r="C150" s="244" t="s">
        <v>87</v>
      </c>
      <c r="D150" s="244" t="s">
        <v>149</v>
      </c>
      <c r="E150" s="245" t="s">
        <v>163</v>
      </c>
      <c r="F150" s="246" t="s">
        <v>164</v>
      </c>
      <c r="G150" s="247" t="s">
        <v>165</v>
      </c>
      <c r="H150" s="248">
        <v>1.2</v>
      </c>
      <c r="I150" s="249"/>
      <c r="J150" s="250">
        <f>ROUND(I150*H150,2)</f>
        <v>0</v>
      </c>
      <c r="K150" s="246" t="s">
        <v>153</v>
      </c>
      <c r="L150" s="43"/>
      <c r="M150" s="251" t="s">
        <v>1</v>
      </c>
      <c r="N150" s="252" t="s">
        <v>40</v>
      </c>
      <c r="O150" s="93"/>
      <c r="P150" s="253">
        <f>O150*H150</f>
        <v>0</v>
      </c>
      <c r="Q150" s="253">
        <v>0.036900000000000002</v>
      </c>
      <c r="R150" s="253">
        <f>Q150*H150</f>
        <v>0.04428</v>
      </c>
      <c r="S150" s="253">
        <v>0</v>
      </c>
      <c r="T150" s="25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55" t="s">
        <v>154</v>
      </c>
      <c r="AT150" s="255" t="s">
        <v>149</v>
      </c>
      <c r="AU150" s="255" t="s">
        <v>84</v>
      </c>
      <c r="AY150" s="17" t="s">
        <v>147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7" t="s">
        <v>80</v>
      </c>
      <c r="BK150" s="145">
        <f>ROUND(I150*H150,2)</f>
        <v>0</v>
      </c>
      <c r="BL150" s="17" t="s">
        <v>154</v>
      </c>
      <c r="BM150" s="255" t="s">
        <v>166</v>
      </c>
    </row>
    <row r="151" s="2" customFormat="1" ht="33" customHeight="1">
      <c r="A151" s="40"/>
      <c r="B151" s="41"/>
      <c r="C151" s="244" t="s">
        <v>154</v>
      </c>
      <c r="D151" s="244" t="s">
        <v>149</v>
      </c>
      <c r="E151" s="245" t="s">
        <v>167</v>
      </c>
      <c r="F151" s="246" t="s">
        <v>168</v>
      </c>
      <c r="G151" s="247" t="s">
        <v>169</v>
      </c>
      <c r="H151" s="248">
        <v>391.17899999999997</v>
      </c>
      <c r="I151" s="249"/>
      <c r="J151" s="250">
        <f>ROUND(I151*H151,2)</f>
        <v>0</v>
      </c>
      <c r="K151" s="246" t="s">
        <v>153</v>
      </c>
      <c r="L151" s="43"/>
      <c r="M151" s="251" t="s">
        <v>1</v>
      </c>
      <c r="N151" s="252" t="s">
        <v>40</v>
      </c>
      <c r="O151" s="93"/>
      <c r="P151" s="253">
        <f>O151*H151</f>
        <v>0</v>
      </c>
      <c r="Q151" s="253">
        <v>0</v>
      </c>
      <c r="R151" s="253">
        <f>Q151*H151</f>
        <v>0</v>
      </c>
      <c r="S151" s="253">
        <v>0</v>
      </c>
      <c r="T151" s="25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55" t="s">
        <v>154</v>
      </c>
      <c r="AT151" s="255" t="s">
        <v>149</v>
      </c>
      <c r="AU151" s="255" t="s">
        <v>84</v>
      </c>
      <c r="AY151" s="17" t="s">
        <v>147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7" t="s">
        <v>80</v>
      </c>
      <c r="BK151" s="145">
        <f>ROUND(I151*H151,2)</f>
        <v>0</v>
      </c>
      <c r="BL151" s="17" t="s">
        <v>154</v>
      </c>
      <c r="BM151" s="255" t="s">
        <v>170</v>
      </c>
    </row>
    <row r="152" s="13" customFormat="1">
      <c r="A152" s="13"/>
      <c r="B152" s="256"/>
      <c r="C152" s="257"/>
      <c r="D152" s="258" t="s">
        <v>156</v>
      </c>
      <c r="E152" s="259" t="s">
        <v>1</v>
      </c>
      <c r="F152" s="260" t="s">
        <v>171</v>
      </c>
      <c r="G152" s="257"/>
      <c r="H152" s="261">
        <v>391.17899999999997</v>
      </c>
      <c r="I152" s="262"/>
      <c r="J152" s="257"/>
      <c r="K152" s="257"/>
      <c r="L152" s="263"/>
      <c r="M152" s="264"/>
      <c r="N152" s="265"/>
      <c r="O152" s="265"/>
      <c r="P152" s="265"/>
      <c r="Q152" s="265"/>
      <c r="R152" s="265"/>
      <c r="S152" s="265"/>
      <c r="T152" s="26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7" t="s">
        <v>156</v>
      </c>
      <c r="AU152" s="267" t="s">
        <v>84</v>
      </c>
      <c r="AV152" s="13" t="s">
        <v>84</v>
      </c>
      <c r="AW152" s="13" t="s">
        <v>30</v>
      </c>
      <c r="AX152" s="13" t="s">
        <v>80</v>
      </c>
      <c r="AY152" s="267" t="s">
        <v>147</v>
      </c>
    </row>
    <row r="153" s="2" customFormat="1" ht="33" customHeight="1">
      <c r="A153" s="40"/>
      <c r="B153" s="41"/>
      <c r="C153" s="244" t="s">
        <v>172</v>
      </c>
      <c r="D153" s="244" t="s">
        <v>149</v>
      </c>
      <c r="E153" s="245" t="s">
        <v>173</v>
      </c>
      <c r="F153" s="246" t="s">
        <v>174</v>
      </c>
      <c r="G153" s="247" t="s">
        <v>169</v>
      </c>
      <c r="H153" s="248">
        <v>9.2349999999999994</v>
      </c>
      <c r="I153" s="249"/>
      <c r="J153" s="250">
        <f>ROUND(I153*H153,2)</f>
        <v>0</v>
      </c>
      <c r="K153" s="246" t="s">
        <v>153</v>
      </c>
      <c r="L153" s="43"/>
      <c r="M153" s="251" t="s">
        <v>1</v>
      </c>
      <c r="N153" s="252" t="s">
        <v>40</v>
      </c>
      <c r="O153" s="93"/>
      <c r="P153" s="253">
        <f>O153*H153</f>
        <v>0</v>
      </c>
      <c r="Q153" s="253">
        <v>0</v>
      </c>
      <c r="R153" s="253">
        <f>Q153*H153</f>
        <v>0</v>
      </c>
      <c r="S153" s="253">
        <v>0</v>
      </c>
      <c r="T153" s="25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55" t="s">
        <v>154</v>
      </c>
      <c r="AT153" s="255" t="s">
        <v>149</v>
      </c>
      <c r="AU153" s="255" t="s">
        <v>84</v>
      </c>
      <c r="AY153" s="17" t="s">
        <v>147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7" t="s">
        <v>80</v>
      </c>
      <c r="BK153" s="145">
        <f>ROUND(I153*H153,2)</f>
        <v>0</v>
      </c>
      <c r="BL153" s="17" t="s">
        <v>154</v>
      </c>
      <c r="BM153" s="255" t="s">
        <v>175</v>
      </c>
    </row>
    <row r="154" s="13" customFormat="1">
      <c r="A154" s="13"/>
      <c r="B154" s="256"/>
      <c r="C154" s="257"/>
      <c r="D154" s="258" t="s">
        <v>156</v>
      </c>
      <c r="E154" s="259" t="s">
        <v>1</v>
      </c>
      <c r="F154" s="260" t="s">
        <v>176</v>
      </c>
      <c r="G154" s="257"/>
      <c r="H154" s="261">
        <v>9.2349999999999994</v>
      </c>
      <c r="I154" s="262"/>
      <c r="J154" s="257"/>
      <c r="K154" s="257"/>
      <c r="L154" s="263"/>
      <c r="M154" s="264"/>
      <c r="N154" s="265"/>
      <c r="O154" s="265"/>
      <c r="P154" s="265"/>
      <c r="Q154" s="265"/>
      <c r="R154" s="265"/>
      <c r="S154" s="265"/>
      <c r="T154" s="26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7" t="s">
        <v>156</v>
      </c>
      <c r="AU154" s="267" t="s">
        <v>84</v>
      </c>
      <c r="AV154" s="13" t="s">
        <v>84</v>
      </c>
      <c r="AW154" s="13" t="s">
        <v>30</v>
      </c>
      <c r="AX154" s="13" t="s">
        <v>75</v>
      </c>
      <c r="AY154" s="267" t="s">
        <v>147</v>
      </c>
    </row>
    <row r="155" s="14" customFormat="1">
      <c r="A155" s="14"/>
      <c r="B155" s="268"/>
      <c r="C155" s="269"/>
      <c r="D155" s="258" t="s">
        <v>156</v>
      </c>
      <c r="E155" s="270" t="s">
        <v>1</v>
      </c>
      <c r="F155" s="271" t="s">
        <v>159</v>
      </c>
      <c r="G155" s="269"/>
      <c r="H155" s="272">
        <v>9.2349999999999994</v>
      </c>
      <c r="I155" s="273"/>
      <c r="J155" s="269"/>
      <c r="K155" s="269"/>
      <c r="L155" s="274"/>
      <c r="M155" s="275"/>
      <c r="N155" s="276"/>
      <c r="O155" s="276"/>
      <c r="P155" s="276"/>
      <c r="Q155" s="276"/>
      <c r="R155" s="276"/>
      <c r="S155" s="276"/>
      <c r="T155" s="27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8" t="s">
        <v>156</v>
      </c>
      <c r="AU155" s="278" t="s">
        <v>84</v>
      </c>
      <c r="AV155" s="14" t="s">
        <v>154</v>
      </c>
      <c r="AW155" s="14" t="s">
        <v>30</v>
      </c>
      <c r="AX155" s="14" t="s">
        <v>80</v>
      </c>
      <c r="AY155" s="278" t="s">
        <v>147</v>
      </c>
    </row>
    <row r="156" s="2" customFormat="1" ht="37.8" customHeight="1">
      <c r="A156" s="40"/>
      <c r="B156" s="41"/>
      <c r="C156" s="244" t="s">
        <v>177</v>
      </c>
      <c r="D156" s="244" t="s">
        <v>149</v>
      </c>
      <c r="E156" s="245" t="s">
        <v>178</v>
      </c>
      <c r="F156" s="246" t="s">
        <v>179</v>
      </c>
      <c r="G156" s="247" t="s">
        <v>169</v>
      </c>
      <c r="H156" s="248">
        <v>402.41300000000001</v>
      </c>
      <c r="I156" s="249"/>
      <c r="J156" s="250">
        <f>ROUND(I156*H156,2)</f>
        <v>0</v>
      </c>
      <c r="K156" s="246" t="s">
        <v>153</v>
      </c>
      <c r="L156" s="43"/>
      <c r="M156" s="251" t="s">
        <v>1</v>
      </c>
      <c r="N156" s="252" t="s">
        <v>40</v>
      </c>
      <c r="O156" s="93"/>
      <c r="P156" s="253">
        <f>O156*H156</f>
        <v>0</v>
      </c>
      <c r="Q156" s="253">
        <v>0</v>
      </c>
      <c r="R156" s="253">
        <f>Q156*H156</f>
        <v>0</v>
      </c>
      <c r="S156" s="253">
        <v>0</v>
      </c>
      <c r="T156" s="25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55" t="s">
        <v>154</v>
      </c>
      <c r="AT156" s="255" t="s">
        <v>149</v>
      </c>
      <c r="AU156" s="255" t="s">
        <v>84</v>
      </c>
      <c r="AY156" s="17" t="s">
        <v>147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7" t="s">
        <v>80</v>
      </c>
      <c r="BK156" s="145">
        <f>ROUND(I156*H156,2)</f>
        <v>0</v>
      </c>
      <c r="BL156" s="17" t="s">
        <v>154</v>
      </c>
      <c r="BM156" s="255" t="s">
        <v>180</v>
      </c>
    </row>
    <row r="157" s="13" customFormat="1">
      <c r="A157" s="13"/>
      <c r="B157" s="256"/>
      <c r="C157" s="257"/>
      <c r="D157" s="258" t="s">
        <v>156</v>
      </c>
      <c r="E157" s="259" t="s">
        <v>1</v>
      </c>
      <c r="F157" s="260" t="s">
        <v>181</v>
      </c>
      <c r="G157" s="257"/>
      <c r="H157" s="261">
        <v>402.41300000000001</v>
      </c>
      <c r="I157" s="262"/>
      <c r="J157" s="257"/>
      <c r="K157" s="257"/>
      <c r="L157" s="263"/>
      <c r="M157" s="264"/>
      <c r="N157" s="265"/>
      <c r="O157" s="265"/>
      <c r="P157" s="265"/>
      <c r="Q157" s="265"/>
      <c r="R157" s="265"/>
      <c r="S157" s="265"/>
      <c r="T157" s="26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7" t="s">
        <v>156</v>
      </c>
      <c r="AU157" s="267" t="s">
        <v>84</v>
      </c>
      <c r="AV157" s="13" t="s">
        <v>84</v>
      </c>
      <c r="AW157" s="13" t="s">
        <v>30</v>
      </c>
      <c r="AX157" s="13" t="s">
        <v>80</v>
      </c>
      <c r="AY157" s="267" t="s">
        <v>147</v>
      </c>
    </row>
    <row r="158" s="2" customFormat="1" ht="37.8" customHeight="1">
      <c r="A158" s="40"/>
      <c r="B158" s="41"/>
      <c r="C158" s="244" t="s">
        <v>182</v>
      </c>
      <c r="D158" s="244" t="s">
        <v>149</v>
      </c>
      <c r="E158" s="245" t="s">
        <v>183</v>
      </c>
      <c r="F158" s="246" t="s">
        <v>184</v>
      </c>
      <c r="G158" s="247" t="s">
        <v>169</v>
      </c>
      <c r="H158" s="248">
        <v>2414.4780000000001</v>
      </c>
      <c r="I158" s="249"/>
      <c r="J158" s="250">
        <f>ROUND(I158*H158,2)</f>
        <v>0</v>
      </c>
      <c r="K158" s="246" t="s">
        <v>153</v>
      </c>
      <c r="L158" s="43"/>
      <c r="M158" s="251" t="s">
        <v>1</v>
      </c>
      <c r="N158" s="252" t="s">
        <v>40</v>
      </c>
      <c r="O158" s="93"/>
      <c r="P158" s="253">
        <f>O158*H158</f>
        <v>0</v>
      </c>
      <c r="Q158" s="253">
        <v>0</v>
      </c>
      <c r="R158" s="253">
        <f>Q158*H158</f>
        <v>0</v>
      </c>
      <c r="S158" s="253">
        <v>0</v>
      </c>
      <c r="T158" s="25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55" t="s">
        <v>154</v>
      </c>
      <c r="AT158" s="255" t="s">
        <v>149</v>
      </c>
      <c r="AU158" s="255" t="s">
        <v>84</v>
      </c>
      <c r="AY158" s="17" t="s">
        <v>147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7" t="s">
        <v>80</v>
      </c>
      <c r="BK158" s="145">
        <f>ROUND(I158*H158,2)</f>
        <v>0</v>
      </c>
      <c r="BL158" s="17" t="s">
        <v>154</v>
      </c>
      <c r="BM158" s="255" t="s">
        <v>185</v>
      </c>
    </row>
    <row r="159" s="13" customFormat="1">
      <c r="A159" s="13"/>
      <c r="B159" s="256"/>
      <c r="C159" s="257"/>
      <c r="D159" s="258" t="s">
        <v>156</v>
      </c>
      <c r="E159" s="259" t="s">
        <v>1</v>
      </c>
      <c r="F159" s="260" t="s">
        <v>186</v>
      </c>
      <c r="G159" s="257"/>
      <c r="H159" s="261">
        <v>2414.4780000000001</v>
      </c>
      <c r="I159" s="262"/>
      <c r="J159" s="257"/>
      <c r="K159" s="257"/>
      <c r="L159" s="263"/>
      <c r="M159" s="264"/>
      <c r="N159" s="265"/>
      <c r="O159" s="265"/>
      <c r="P159" s="265"/>
      <c r="Q159" s="265"/>
      <c r="R159" s="265"/>
      <c r="S159" s="265"/>
      <c r="T159" s="26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7" t="s">
        <v>156</v>
      </c>
      <c r="AU159" s="267" t="s">
        <v>84</v>
      </c>
      <c r="AV159" s="13" t="s">
        <v>84</v>
      </c>
      <c r="AW159" s="13" t="s">
        <v>30</v>
      </c>
      <c r="AX159" s="13" t="s">
        <v>80</v>
      </c>
      <c r="AY159" s="267" t="s">
        <v>147</v>
      </c>
    </row>
    <row r="160" s="2" customFormat="1" ht="16.5" customHeight="1">
      <c r="A160" s="40"/>
      <c r="B160" s="41"/>
      <c r="C160" s="244" t="s">
        <v>187</v>
      </c>
      <c r="D160" s="244" t="s">
        <v>149</v>
      </c>
      <c r="E160" s="245" t="s">
        <v>188</v>
      </c>
      <c r="F160" s="246" t="s">
        <v>189</v>
      </c>
      <c r="G160" s="247" t="s">
        <v>169</v>
      </c>
      <c r="H160" s="248">
        <v>402.41300000000001</v>
      </c>
      <c r="I160" s="249"/>
      <c r="J160" s="250">
        <f>ROUND(I160*H160,2)</f>
        <v>0</v>
      </c>
      <c r="K160" s="246" t="s">
        <v>153</v>
      </c>
      <c r="L160" s="43"/>
      <c r="M160" s="251" t="s">
        <v>1</v>
      </c>
      <c r="N160" s="252" t="s">
        <v>40</v>
      </c>
      <c r="O160" s="93"/>
      <c r="P160" s="253">
        <f>O160*H160</f>
        <v>0</v>
      </c>
      <c r="Q160" s="253">
        <v>0</v>
      </c>
      <c r="R160" s="253">
        <f>Q160*H160</f>
        <v>0</v>
      </c>
      <c r="S160" s="253">
        <v>0</v>
      </c>
      <c r="T160" s="25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55" t="s">
        <v>154</v>
      </c>
      <c r="AT160" s="255" t="s">
        <v>149</v>
      </c>
      <c r="AU160" s="255" t="s">
        <v>84</v>
      </c>
      <c r="AY160" s="17" t="s">
        <v>147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7" t="s">
        <v>80</v>
      </c>
      <c r="BK160" s="145">
        <f>ROUND(I160*H160,2)</f>
        <v>0</v>
      </c>
      <c r="BL160" s="17" t="s">
        <v>154</v>
      </c>
      <c r="BM160" s="255" t="s">
        <v>190</v>
      </c>
    </row>
    <row r="161" s="2" customFormat="1" ht="33" customHeight="1">
      <c r="A161" s="40"/>
      <c r="B161" s="41"/>
      <c r="C161" s="244" t="s">
        <v>191</v>
      </c>
      <c r="D161" s="244" t="s">
        <v>149</v>
      </c>
      <c r="E161" s="245" t="s">
        <v>192</v>
      </c>
      <c r="F161" s="246" t="s">
        <v>193</v>
      </c>
      <c r="G161" s="247" t="s">
        <v>194</v>
      </c>
      <c r="H161" s="248">
        <v>713.45799999999997</v>
      </c>
      <c r="I161" s="249"/>
      <c r="J161" s="250">
        <f>ROUND(I161*H161,2)</f>
        <v>0</v>
      </c>
      <c r="K161" s="246" t="s">
        <v>153</v>
      </c>
      <c r="L161" s="43"/>
      <c r="M161" s="251" t="s">
        <v>1</v>
      </c>
      <c r="N161" s="252" t="s">
        <v>40</v>
      </c>
      <c r="O161" s="93"/>
      <c r="P161" s="253">
        <f>O161*H161</f>
        <v>0</v>
      </c>
      <c r="Q161" s="253">
        <v>0</v>
      </c>
      <c r="R161" s="253">
        <f>Q161*H161</f>
        <v>0</v>
      </c>
      <c r="S161" s="253">
        <v>0</v>
      </c>
      <c r="T161" s="25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55" t="s">
        <v>154</v>
      </c>
      <c r="AT161" s="255" t="s">
        <v>149</v>
      </c>
      <c r="AU161" s="255" t="s">
        <v>84</v>
      </c>
      <c r="AY161" s="17" t="s">
        <v>147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7" t="s">
        <v>80</v>
      </c>
      <c r="BK161" s="145">
        <f>ROUND(I161*H161,2)</f>
        <v>0</v>
      </c>
      <c r="BL161" s="17" t="s">
        <v>154</v>
      </c>
      <c r="BM161" s="255" t="s">
        <v>195</v>
      </c>
    </row>
    <row r="162" s="13" customFormat="1">
      <c r="A162" s="13"/>
      <c r="B162" s="256"/>
      <c r="C162" s="257"/>
      <c r="D162" s="258" t="s">
        <v>156</v>
      </c>
      <c r="E162" s="259" t="s">
        <v>1</v>
      </c>
      <c r="F162" s="260" t="s">
        <v>196</v>
      </c>
      <c r="G162" s="257"/>
      <c r="H162" s="261">
        <v>704.22299999999996</v>
      </c>
      <c r="I162" s="262"/>
      <c r="J162" s="257"/>
      <c r="K162" s="257"/>
      <c r="L162" s="263"/>
      <c r="M162" s="264"/>
      <c r="N162" s="265"/>
      <c r="O162" s="265"/>
      <c r="P162" s="265"/>
      <c r="Q162" s="265"/>
      <c r="R162" s="265"/>
      <c r="S162" s="265"/>
      <c r="T162" s="26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7" t="s">
        <v>156</v>
      </c>
      <c r="AU162" s="267" t="s">
        <v>84</v>
      </c>
      <c r="AV162" s="13" t="s">
        <v>84</v>
      </c>
      <c r="AW162" s="13" t="s">
        <v>30</v>
      </c>
      <c r="AX162" s="13" t="s">
        <v>75</v>
      </c>
      <c r="AY162" s="267" t="s">
        <v>147</v>
      </c>
    </row>
    <row r="163" s="13" customFormat="1">
      <c r="A163" s="13"/>
      <c r="B163" s="256"/>
      <c r="C163" s="257"/>
      <c r="D163" s="258" t="s">
        <v>156</v>
      </c>
      <c r="E163" s="259" t="s">
        <v>1</v>
      </c>
      <c r="F163" s="260" t="s">
        <v>176</v>
      </c>
      <c r="G163" s="257"/>
      <c r="H163" s="261">
        <v>9.2349999999999994</v>
      </c>
      <c r="I163" s="262"/>
      <c r="J163" s="257"/>
      <c r="K163" s="257"/>
      <c r="L163" s="263"/>
      <c r="M163" s="264"/>
      <c r="N163" s="265"/>
      <c r="O163" s="265"/>
      <c r="P163" s="265"/>
      <c r="Q163" s="265"/>
      <c r="R163" s="265"/>
      <c r="S163" s="265"/>
      <c r="T163" s="26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7" t="s">
        <v>156</v>
      </c>
      <c r="AU163" s="267" t="s">
        <v>84</v>
      </c>
      <c r="AV163" s="13" t="s">
        <v>84</v>
      </c>
      <c r="AW163" s="13" t="s">
        <v>30</v>
      </c>
      <c r="AX163" s="13" t="s">
        <v>75</v>
      </c>
      <c r="AY163" s="267" t="s">
        <v>147</v>
      </c>
    </row>
    <row r="164" s="14" customFormat="1">
      <c r="A164" s="14"/>
      <c r="B164" s="268"/>
      <c r="C164" s="269"/>
      <c r="D164" s="258" t="s">
        <v>156</v>
      </c>
      <c r="E164" s="270" t="s">
        <v>1</v>
      </c>
      <c r="F164" s="271" t="s">
        <v>159</v>
      </c>
      <c r="G164" s="269"/>
      <c r="H164" s="272">
        <v>713.45799999999997</v>
      </c>
      <c r="I164" s="273"/>
      <c r="J164" s="269"/>
      <c r="K164" s="269"/>
      <c r="L164" s="274"/>
      <c r="M164" s="275"/>
      <c r="N164" s="276"/>
      <c r="O164" s="276"/>
      <c r="P164" s="276"/>
      <c r="Q164" s="276"/>
      <c r="R164" s="276"/>
      <c r="S164" s="276"/>
      <c r="T164" s="27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78" t="s">
        <v>156</v>
      </c>
      <c r="AU164" s="278" t="s">
        <v>84</v>
      </c>
      <c r="AV164" s="14" t="s">
        <v>154</v>
      </c>
      <c r="AW164" s="14" t="s">
        <v>30</v>
      </c>
      <c r="AX164" s="14" t="s">
        <v>80</v>
      </c>
      <c r="AY164" s="278" t="s">
        <v>147</v>
      </c>
    </row>
    <row r="165" s="2" customFormat="1" ht="24.15" customHeight="1">
      <c r="A165" s="40"/>
      <c r="B165" s="41"/>
      <c r="C165" s="244" t="s">
        <v>197</v>
      </c>
      <c r="D165" s="244" t="s">
        <v>149</v>
      </c>
      <c r="E165" s="245" t="s">
        <v>198</v>
      </c>
      <c r="F165" s="246" t="s">
        <v>199</v>
      </c>
      <c r="G165" s="247" t="s">
        <v>169</v>
      </c>
      <c r="H165" s="248">
        <v>4.29</v>
      </c>
      <c r="I165" s="249"/>
      <c r="J165" s="250">
        <f>ROUND(I165*H165,2)</f>
        <v>0</v>
      </c>
      <c r="K165" s="246" t="s">
        <v>153</v>
      </c>
      <c r="L165" s="43"/>
      <c r="M165" s="251" t="s">
        <v>1</v>
      </c>
      <c r="N165" s="252" t="s">
        <v>40</v>
      </c>
      <c r="O165" s="93"/>
      <c r="P165" s="253">
        <f>O165*H165</f>
        <v>0</v>
      </c>
      <c r="Q165" s="253">
        <v>0</v>
      </c>
      <c r="R165" s="253">
        <f>Q165*H165</f>
        <v>0</v>
      </c>
      <c r="S165" s="253">
        <v>0</v>
      </c>
      <c r="T165" s="25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55" t="s">
        <v>154</v>
      </c>
      <c r="AT165" s="255" t="s">
        <v>149</v>
      </c>
      <c r="AU165" s="255" t="s">
        <v>84</v>
      </c>
      <c r="AY165" s="17" t="s">
        <v>147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7" t="s">
        <v>80</v>
      </c>
      <c r="BK165" s="145">
        <f>ROUND(I165*H165,2)</f>
        <v>0</v>
      </c>
      <c r="BL165" s="17" t="s">
        <v>154</v>
      </c>
      <c r="BM165" s="255" t="s">
        <v>200</v>
      </c>
    </row>
    <row r="166" s="13" customFormat="1">
      <c r="A166" s="13"/>
      <c r="B166" s="256"/>
      <c r="C166" s="257"/>
      <c r="D166" s="258" t="s">
        <v>156</v>
      </c>
      <c r="E166" s="259" t="s">
        <v>1</v>
      </c>
      <c r="F166" s="260" t="s">
        <v>201</v>
      </c>
      <c r="G166" s="257"/>
      <c r="H166" s="261">
        <v>3.9340000000000002</v>
      </c>
      <c r="I166" s="262"/>
      <c r="J166" s="257"/>
      <c r="K166" s="257"/>
      <c r="L166" s="263"/>
      <c r="M166" s="264"/>
      <c r="N166" s="265"/>
      <c r="O166" s="265"/>
      <c r="P166" s="265"/>
      <c r="Q166" s="265"/>
      <c r="R166" s="265"/>
      <c r="S166" s="265"/>
      <c r="T166" s="26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7" t="s">
        <v>156</v>
      </c>
      <c r="AU166" s="267" t="s">
        <v>84</v>
      </c>
      <c r="AV166" s="13" t="s">
        <v>84</v>
      </c>
      <c r="AW166" s="13" t="s">
        <v>30</v>
      </c>
      <c r="AX166" s="13" t="s">
        <v>75</v>
      </c>
      <c r="AY166" s="267" t="s">
        <v>147</v>
      </c>
    </row>
    <row r="167" s="13" customFormat="1">
      <c r="A167" s="13"/>
      <c r="B167" s="256"/>
      <c r="C167" s="257"/>
      <c r="D167" s="258" t="s">
        <v>156</v>
      </c>
      <c r="E167" s="259" t="s">
        <v>1</v>
      </c>
      <c r="F167" s="260" t="s">
        <v>202</v>
      </c>
      <c r="G167" s="257"/>
      <c r="H167" s="261">
        <v>0.35599999999999998</v>
      </c>
      <c r="I167" s="262"/>
      <c r="J167" s="257"/>
      <c r="K167" s="257"/>
      <c r="L167" s="263"/>
      <c r="M167" s="264"/>
      <c r="N167" s="265"/>
      <c r="O167" s="265"/>
      <c r="P167" s="265"/>
      <c r="Q167" s="265"/>
      <c r="R167" s="265"/>
      <c r="S167" s="265"/>
      <c r="T167" s="26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7" t="s">
        <v>156</v>
      </c>
      <c r="AU167" s="267" t="s">
        <v>84</v>
      </c>
      <c r="AV167" s="13" t="s">
        <v>84</v>
      </c>
      <c r="AW167" s="13" t="s">
        <v>30</v>
      </c>
      <c r="AX167" s="13" t="s">
        <v>75</v>
      </c>
      <c r="AY167" s="267" t="s">
        <v>147</v>
      </c>
    </row>
    <row r="168" s="14" customFormat="1">
      <c r="A168" s="14"/>
      <c r="B168" s="268"/>
      <c r="C168" s="269"/>
      <c r="D168" s="258" t="s">
        <v>156</v>
      </c>
      <c r="E168" s="270" t="s">
        <v>1</v>
      </c>
      <c r="F168" s="271" t="s">
        <v>159</v>
      </c>
      <c r="G168" s="269"/>
      <c r="H168" s="272">
        <v>4.29</v>
      </c>
      <c r="I168" s="273"/>
      <c r="J168" s="269"/>
      <c r="K168" s="269"/>
      <c r="L168" s="274"/>
      <c r="M168" s="275"/>
      <c r="N168" s="276"/>
      <c r="O168" s="276"/>
      <c r="P168" s="276"/>
      <c r="Q168" s="276"/>
      <c r="R168" s="276"/>
      <c r="S168" s="276"/>
      <c r="T168" s="27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8" t="s">
        <v>156</v>
      </c>
      <c r="AU168" s="278" t="s">
        <v>84</v>
      </c>
      <c r="AV168" s="14" t="s">
        <v>154</v>
      </c>
      <c r="AW168" s="14" t="s">
        <v>30</v>
      </c>
      <c r="AX168" s="14" t="s">
        <v>80</v>
      </c>
      <c r="AY168" s="278" t="s">
        <v>147</v>
      </c>
    </row>
    <row r="169" s="2" customFormat="1" ht="16.5" customHeight="1">
      <c r="A169" s="40"/>
      <c r="B169" s="41"/>
      <c r="C169" s="279" t="s">
        <v>203</v>
      </c>
      <c r="D169" s="279" t="s">
        <v>204</v>
      </c>
      <c r="E169" s="280" t="s">
        <v>205</v>
      </c>
      <c r="F169" s="281" t="s">
        <v>206</v>
      </c>
      <c r="G169" s="282" t="s">
        <v>194</v>
      </c>
      <c r="H169" s="283">
        <v>8.5800000000000001</v>
      </c>
      <c r="I169" s="284"/>
      <c r="J169" s="285">
        <f>ROUND(I169*H169,2)</f>
        <v>0</v>
      </c>
      <c r="K169" s="281" t="s">
        <v>153</v>
      </c>
      <c r="L169" s="286"/>
      <c r="M169" s="287" t="s">
        <v>1</v>
      </c>
      <c r="N169" s="288" t="s">
        <v>40</v>
      </c>
      <c r="O169" s="93"/>
      <c r="P169" s="253">
        <f>O169*H169</f>
        <v>0</v>
      </c>
      <c r="Q169" s="253">
        <v>1</v>
      </c>
      <c r="R169" s="253">
        <f>Q169*H169</f>
        <v>8.5800000000000001</v>
      </c>
      <c r="S169" s="253">
        <v>0</v>
      </c>
      <c r="T169" s="25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55" t="s">
        <v>187</v>
      </c>
      <c r="AT169" s="255" t="s">
        <v>204</v>
      </c>
      <c r="AU169" s="255" t="s">
        <v>84</v>
      </c>
      <c r="AY169" s="17" t="s">
        <v>147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7" t="s">
        <v>80</v>
      </c>
      <c r="BK169" s="145">
        <f>ROUND(I169*H169,2)</f>
        <v>0</v>
      </c>
      <c r="BL169" s="17" t="s">
        <v>154</v>
      </c>
      <c r="BM169" s="255" t="s">
        <v>207</v>
      </c>
    </row>
    <row r="170" s="13" customFormat="1">
      <c r="A170" s="13"/>
      <c r="B170" s="256"/>
      <c r="C170" s="257"/>
      <c r="D170" s="258" t="s">
        <v>156</v>
      </c>
      <c r="E170" s="259" t="s">
        <v>1</v>
      </c>
      <c r="F170" s="260" t="s">
        <v>208</v>
      </c>
      <c r="G170" s="257"/>
      <c r="H170" s="261">
        <v>8.5800000000000001</v>
      </c>
      <c r="I170" s="262"/>
      <c r="J170" s="257"/>
      <c r="K170" s="257"/>
      <c r="L170" s="263"/>
      <c r="M170" s="264"/>
      <c r="N170" s="265"/>
      <c r="O170" s="265"/>
      <c r="P170" s="265"/>
      <c r="Q170" s="265"/>
      <c r="R170" s="265"/>
      <c r="S170" s="265"/>
      <c r="T170" s="26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7" t="s">
        <v>156</v>
      </c>
      <c r="AU170" s="267" t="s">
        <v>84</v>
      </c>
      <c r="AV170" s="13" t="s">
        <v>84</v>
      </c>
      <c r="AW170" s="13" t="s">
        <v>30</v>
      </c>
      <c r="AX170" s="13" t="s">
        <v>80</v>
      </c>
      <c r="AY170" s="267" t="s">
        <v>147</v>
      </c>
    </row>
    <row r="171" s="2" customFormat="1" ht="24.15" customHeight="1">
      <c r="A171" s="40"/>
      <c r="B171" s="41"/>
      <c r="C171" s="244" t="s">
        <v>209</v>
      </c>
      <c r="D171" s="244" t="s">
        <v>149</v>
      </c>
      <c r="E171" s="245" t="s">
        <v>210</v>
      </c>
      <c r="F171" s="246" t="s">
        <v>211</v>
      </c>
      <c r="G171" s="247" t="s">
        <v>169</v>
      </c>
      <c r="H171" s="248">
        <v>3.0800000000000001</v>
      </c>
      <c r="I171" s="249"/>
      <c r="J171" s="250">
        <f>ROUND(I171*H171,2)</f>
        <v>0</v>
      </c>
      <c r="K171" s="246" t="s">
        <v>153</v>
      </c>
      <c r="L171" s="43"/>
      <c r="M171" s="251" t="s">
        <v>1</v>
      </c>
      <c r="N171" s="252" t="s">
        <v>40</v>
      </c>
      <c r="O171" s="93"/>
      <c r="P171" s="253">
        <f>O171*H171</f>
        <v>0</v>
      </c>
      <c r="Q171" s="253">
        <v>0</v>
      </c>
      <c r="R171" s="253">
        <f>Q171*H171</f>
        <v>0</v>
      </c>
      <c r="S171" s="253">
        <v>0</v>
      </c>
      <c r="T171" s="25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55" t="s">
        <v>154</v>
      </c>
      <c r="AT171" s="255" t="s">
        <v>149</v>
      </c>
      <c r="AU171" s="255" t="s">
        <v>84</v>
      </c>
      <c r="AY171" s="17" t="s">
        <v>147</v>
      </c>
      <c r="BE171" s="145">
        <f>IF(N171="základní",J171,0)</f>
        <v>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7" t="s">
        <v>80</v>
      </c>
      <c r="BK171" s="145">
        <f>ROUND(I171*H171,2)</f>
        <v>0</v>
      </c>
      <c r="BL171" s="17" t="s">
        <v>154</v>
      </c>
      <c r="BM171" s="255" t="s">
        <v>212</v>
      </c>
    </row>
    <row r="172" s="13" customFormat="1">
      <c r="A172" s="13"/>
      <c r="B172" s="256"/>
      <c r="C172" s="257"/>
      <c r="D172" s="258" t="s">
        <v>156</v>
      </c>
      <c r="E172" s="259" t="s">
        <v>1</v>
      </c>
      <c r="F172" s="260" t="s">
        <v>213</v>
      </c>
      <c r="G172" s="257"/>
      <c r="H172" s="261">
        <v>3.0800000000000001</v>
      </c>
      <c r="I172" s="262"/>
      <c r="J172" s="257"/>
      <c r="K172" s="257"/>
      <c r="L172" s="263"/>
      <c r="M172" s="264"/>
      <c r="N172" s="265"/>
      <c r="O172" s="265"/>
      <c r="P172" s="265"/>
      <c r="Q172" s="265"/>
      <c r="R172" s="265"/>
      <c r="S172" s="265"/>
      <c r="T172" s="26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7" t="s">
        <v>156</v>
      </c>
      <c r="AU172" s="267" t="s">
        <v>84</v>
      </c>
      <c r="AV172" s="13" t="s">
        <v>84</v>
      </c>
      <c r="AW172" s="13" t="s">
        <v>30</v>
      </c>
      <c r="AX172" s="13" t="s">
        <v>80</v>
      </c>
      <c r="AY172" s="267" t="s">
        <v>147</v>
      </c>
    </row>
    <row r="173" s="2" customFormat="1" ht="16.5" customHeight="1">
      <c r="A173" s="40"/>
      <c r="B173" s="41"/>
      <c r="C173" s="279" t="s">
        <v>214</v>
      </c>
      <c r="D173" s="279" t="s">
        <v>204</v>
      </c>
      <c r="E173" s="280" t="s">
        <v>215</v>
      </c>
      <c r="F173" s="281" t="s">
        <v>216</v>
      </c>
      <c r="G173" s="282" t="s">
        <v>194</v>
      </c>
      <c r="H173" s="283">
        <v>6.1600000000000001</v>
      </c>
      <c r="I173" s="284"/>
      <c r="J173" s="285">
        <f>ROUND(I173*H173,2)</f>
        <v>0</v>
      </c>
      <c r="K173" s="281" t="s">
        <v>153</v>
      </c>
      <c r="L173" s="286"/>
      <c r="M173" s="287" t="s">
        <v>1</v>
      </c>
      <c r="N173" s="288" t="s">
        <v>40</v>
      </c>
      <c r="O173" s="93"/>
      <c r="P173" s="253">
        <f>O173*H173</f>
        <v>0</v>
      </c>
      <c r="Q173" s="253">
        <v>1</v>
      </c>
      <c r="R173" s="253">
        <f>Q173*H173</f>
        <v>6.1600000000000001</v>
      </c>
      <c r="S173" s="253">
        <v>0</v>
      </c>
      <c r="T173" s="25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55" t="s">
        <v>187</v>
      </c>
      <c r="AT173" s="255" t="s">
        <v>204</v>
      </c>
      <c r="AU173" s="255" t="s">
        <v>84</v>
      </c>
      <c r="AY173" s="17" t="s">
        <v>147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7" t="s">
        <v>80</v>
      </c>
      <c r="BK173" s="145">
        <f>ROUND(I173*H173,2)</f>
        <v>0</v>
      </c>
      <c r="BL173" s="17" t="s">
        <v>154</v>
      </c>
      <c r="BM173" s="255" t="s">
        <v>217</v>
      </c>
    </row>
    <row r="174" s="13" customFormat="1">
      <c r="A174" s="13"/>
      <c r="B174" s="256"/>
      <c r="C174" s="257"/>
      <c r="D174" s="258" t="s">
        <v>156</v>
      </c>
      <c r="E174" s="259" t="s">
        <v>1</v>
      </c>
      <c r="F174" s="260" t="s">
        <v>218</v>
      </c>
      <c r="G174" s="257"/>
      <c r="H174" s="261">
        <v>6.1600000000000001</v>
      </c>
      <c r="I174" s="262"/>
      <c r="J174" s="257"/>
      <c r="K174" s="257"/>
      <c r="L174" s="263"/>
      <c r="M174" s="264"/>
      <c r="N174" s="265"/>
      <c r="O174" s="265"/>
      <c r="P174" s="265"/>
      <c r="Q174" s="265"/>
      <c r="R174" s="265"/>
      <c r="S174" s="265"/>
      <c r="T174" s="26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7" t="s">
        <v>156</v>
      </c>
      <c r="AU174" s="267" t="s">
        <v>84</v>
      </c>
      <c r="AV174" s="13" t="s">
        <v>84</v>
      </c>
      <c r="AW174" s="13" t="s">
        <v>30</v>
      </c>
      <c r="AX174" s="13" t="s">
        <v>80</v>
      </c>
      <c r="AY174" s="267" t="s">
        <v>147</v>
      </c>
    </row>
    <row r="175" s="2" customFormat="1" ht="33" customHeight="1">
      <c r="A175" s="40"/>
      <c r="B175" s="41"/>
      <c r="C175" s="244" t="s">
        <v>219</v>
      </c>
      <c r="D175" s="244" t="s">
        <v>149</v>
      </c>
      <c r="E175" s="245" t="s">
        <v>220</v>
      </c>
      <c r="F175" s="246" t="s">
        <v>221</v>
      </c>
      <c r="G175" s="247" t="s">
        <v>169</v>
      </c>
      <c r="H175" s="248">
        <v>10.945</v>
      </c>
      <c r="I175" s="249"/>
      <c r="J175" s="250">
        <f>ROUND(I175*H175,2)</f>
        <v>0</v>
      </c>
      <c r="K175" s="246" t="s">
        <v>153</v>
      </c>
      <c r="L175" s="43"/>
      <c r="M175" s="251" t="s">
        <v>1</v>
      </c>
      <c r="N175" s="252" t="s">
        <v>40</v>
      </c>
      <c r="O175" s="93"/>
      <c r="P175" s="253">
        <f>O175*H175</f>
        <v>0</v>
      </c>
      <c r="Q175" s="253">
        <v>0</v>
      </c>
      <c r="R175" s="253">
        <f>Q175*H175</f>
        <v>0</v>
      </c>
      <c r="S175" s="253">
        <v>0</v>
      </c>
      <c r="T175" s="25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55" t="s">
        <v>154</v>
      </c>
      <c r="AT175" s="255" t="s">
        <v>149</v>
      </c>
      <c r="AU175" s="255" t="s">
        <v>84</v>
      </c>
      <c r="AY175" s="17" t="s">
        <v>147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7" t="s">
        <v>80</v>
      </c>
      <c r="BK175" s="145">
        <f>ROUND(I175*H175,2)</f>
        <v>0</v>
      </c>
      <c r="BL175" s="17" t="s">
        <v>154</v>
      </c>
      <c r="BM175" s="255" t="s">
        <v>222</v>
      </c>
    </row>
    <row r="176" s="15" customFormat="1">
      <c r="A176" s="15"/>
      <c r="B176" s="289"/>
      <c r="C176" s="290"/>
      <c r="D176" s="258" t="s">
        <v>156</v>
      </c>
      <c r="E176" s="291" t="s">
        <v>1</v>
      </c>
      <c r="F176" s="292" t="s">
        <v>223</v>
      </c>
      <c r="G176" s="290"/>
      <c r="H176" s="291" t="s">
        <v>1</v>
      </c>
      <c r="I176" s="293"/>
      <c r="J176" s="290"/>
      <c r="K176" s="290"/>
      <c r="L176" s="294"/>
      <c r="M176" s="295"/>
      <c r="N176" s="296"/>
      <c r="O176" s="296"/>
      <c r="P176" s="296"/>
      <c r="Q176" s="296"/>
      <c r="R176" s="296"/>
      <c r="S176" s="296"/>
      <c r="T176" s="297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98" t="s">
        <v>156</v>
      </c>
      <c r="AU176" s="298" t="s">
        <v>84</v>
      </c>
      <c r="AV176" s="15" t="s">
        <v>80</v>
      </c>
      <c r="AW176" s="15" t="s">
        <v>30</v>
      </c>
      <c r="AX176" s="15" t="s">
        <v>75</v>
      </c>
      <c r="AY176" s="298" t="s">
        <v>147</v>
      </c>
    </row>
    <row r="177" s="13" customFormat="1">
      <c r="A177" s="13"/>
      <c r="B177" s="256"/>
      <c r="C177" s="257"/>
      <c r="D177" s="258" t="s">
        <v>156</v>
      </c>
      <c r="E177" s="259" t="s">
        <v>1</v>
      </c>
      <c r="F177" s="260" t="s">
        <v>224</v>
      </c>
      <c r="G177" s="257"/>
      <c r="H177" s="261">
        <v>10.945</v>
      </c>
      <c r="I177" s="262"/>
      <c r="J177" s="257"/>
      <c r="K177" s="257"/>
      <c r="L177" s="263"/>
      <c r="M177" s="264"/>
      <c r="N177" s="265"/>
      <c r="O177" s="265"/>
      <c r="P177" s="265"/>
      <c r="Q177" s="265"/>
      <c r="R177" s="265"/>
      <c r="S177" s="265"/>
      <c r="T177" s="26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7" t="s">
        <v>156</v>
      </c>
      <c r="AU177" s="267" t="s">
        <v>84</v>
      </c>
      <c r="AV177" s="13" t="s">
        <v>84</v>
      </c>
      <c r="AW177" s="13" t="s">
        <v>30</v>
      </c>
      <c r="AX177" s="13" t="s">
        <v>80</v>
      </c>
      <c r="AY177" s="267" t="s">
        <v>147</v>
      </c>
    </row>
    <row r="178" s="2" customFormat="1" ht="24.15" customHeight="1">
      <c r="A178" s="40"/>
      <c r="B178" s="41"/>
      <c r="C178" s="244" t="s">
        <v>8</v>
      </c>
      <c r="D178" s="244" t="s">
        <v>149</v>
      </c>
      <c r="E178" s="245" t="s">
        <v>225</v>
      </c>
      <c r="F178" s="246" t="s">
        <v>226</v>
      </c>
      <c r="G178" s="247" t="s">
        <v>152</v>
      </c>
      <c r="H178" s="248">
        <v>452.30000000000001</v>
      </c>
      <c r="I178" s="249"/>
      <c r="J178" s="250">
        <f>ROUND(I178*H178,2)</f>
        <v>0</v>
      </c>
      <c r="K178" s="246" t="s">
        <v>153</v>
      </c>
      <c r="L178" s="43"/>
      <c r="M178" s="251" t="s">
        <v>1</v>
      </c>
      <c r="N178" s="252" t="s">
        <v>40</v>
      </c>
      <c r="O178" s="93"/>
      <c r="P178" s="253">
        <f>O178*H178</f>
        <v>0</v>
      </c>
      <c r="Q178" s="253">
        <v>0</v>
      </c>
      <c r="R178" s="253">
        <f>Q178*H178</f>
        <v>0</v>
      </c>
      <c r="S178" s="253">
        <v>0</v>
      </c>
      <c r="T178" s="25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55" t="s">
        <v>154</v>
      </c>
      <c r="AT178" s="255" t="s">
        <v>149</v>
      </c>
      <c r="AU178" s="255" t="s">
        <v>84</v>
      </c>
      <c r="AY178" s="17" t="s">
        <v>147</v>
      </c>
      <c r="BE178" s="145">
        <f>IF(N178="základní",J178,0)</f>
        <v>0</v>
      </c>
      <c r="BF178" s="145">
        <f>IF(N178="snížená",J178,0)</f>
        <v>0</v>
      </c>
      <c r="BG178" s="145">
        <f>IF(N178="zákl. přenesená",J178,0)</f>
        <v>0</v>
      </c>
      <c r="BH178" s="145">
        <f>IF(N178="sníž. přenesená",J178,0)</f>
        <v>0</v>
      </c>
      <c r="BI178" s="145">
        <f>IF(N178="nulová",J178,0)</f>
        <v>0</v>
      </c>
      <c r="BJ178" s="17" t="s">
        <v>80</v>
      </c>
      <c r="BK178" s="145">
        <f>ROUND(I178*H178,2)</f>
        <v>0</v>
      </c>
      <c r="BL178" s="17" t="s">
        <v>154</v>
      </c>
      <c r="BM178" s="255" t="s">
        <v>227</v>
      </c>
    </row>
    <row r="179" s="12" customFormat="1" ht="20.88" customHeight="1">
      <c r="A179" s="12"/>
      <c r="B179" s="228"/>
      <c r="C179" s="229"/>
      <c r="D179" s="230" t="s">
        <v>74</v>
      </c>
      <c r="E179" s="242" t="s">
        <v>203</v>
      </c>
      <c r="F179" s="242" t="s">
        <v>228</v>
      </c>
      <c r="G179" s="229"/>
      <c r="H179" s="229"/>
      <c r="I179" s="232"/>
      <c r="J179" s="243">
        <f>BK179</f>
        <v>0</v>
      </c>
      <c r="K179" s="229"/>
      <c r="L179" s="234"/>
      <c r="M179" s="235"/>
      <c r="N179" s="236"/>
      <c r="O179" s="236"/>
      <c r="P179" s="237">
        <f>SUM(P180:P192)</f>
        <v>0</v>
      </c>
      <c r="Q179" s="236"/>
      <c r="R179" s="237">
        <f>SUM(R180:R192)</f>
        <v>26.523900000000001</v>
      </c>
      <c r="S179" s="236"/>
      <c r="T179" s="238">
        <f>SUM(T180:T192)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39" t="s">
        <v>80</v>
      </c>
      <c r="AT179" s="240" t="s">
        <v>74</v>
      </c>
      <c r="AU179" s="240" t="s">
        <v>84</v>
      </c>
      <c r="AY179" s="239" t="s">
        <v>147</v>
      </c>
      <c r="BK179" s="241">
        <f>SUM(BK180:BK192)</f>
        <v>0</v>
      </c>
    </row>
    <row r="180" s="2" customFormat="1" ht="37.8" customHeight="1">
      <c r="A180" s="40"/>
      <c r="B180" s="41"/>
      <c r="C180" s="244" t="s">
        <v>229</v>
      </c>
      <c r="D180" s="244" t="s">
        <v>149</v>
      </c>
      <c r="E180" s="245" t="s">
        <v>230</v>
      </c>
      <c r="F180" s="246" t="s">
        <v>231</v>
      </c>
      <c r="G180" s="247" t="s">
        <v>169</v>
      </c>
      <c r="H180" s="248">
        <v>15.6</v>
      </c>
      <c r="I180" s="249"/>
      <c r="J180" s="250">
        <f>ROUND(I180*H180,2)</f>
        <v>0</v>
      </c>
      <c r="K180" s="246" t="s">
        <v>153</v>
      </c>
      <c r="L180" s="43"/>
      <c r="M180" s="251" t="s">
        <v>1</v>
      </c>
      <c r="N180" s="252" t="s">
        <v>40</v>
      </c>
      <c r="O180" s="93"/>
      <c r="P180" s="253">
        <f>O180*H180</f>
        <v>0</v>
      </c>
      <c r="Q180" s="253">
        <v>0</v>
      </c>
      <c r="R180" s="253">
        <f>Q180*H180</f>
        <v>0</v>
      </c>
      <c r="S180" s="253">
        <v>0</v>
      </c>
      <c r="T180" s="25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55" t="s">
        <v>154</v>
      </c>
      <c r="AT180" s="255" t="s">
        <v>149</v>
      </c>
      <c r="AU180" s="255" t="s">
        <v>87</v>
      </c>
      <c r="AY180" s="17" t="s">
        <v>147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7" t="s">
        <v>80</v>
      </c>
      <c r="BK180" s="145">
        <f>ROUND(I180*H180,2)</f>
        <v>0</v>
      </c>
      <c r="BL180" s="17" t="s">
        <v>154</v>
      </c>
      <c r="BM180" s="255" t="s">
        <v>232</v>
      </c>
    </row>
    <row r="181" s="15" customFormat="1">
      <c r="A181" s="15"/>
      <c r="B181" s="289"/>
      <c r="C181" s="290"/>
      <c r="D181" s="258" t="s">
        <v>156</v>
      </c>
      <c r="E181" s="291" t="s">
        <v>1</v>
      </c>
      <c r="F181" s="292" t="s">
        <v>233</v>
      </c>
      <c r="G181" s="290"/>
      <c r="H181" s="291" t="s">
        <v>1</v>
      </c>
      <c r="I181" s="293"/>
      <c r="J181" s="290"/>
      <c r="K181" s="290"/>
      <c r="L181" s="294"/>
      <c r="M181" s="295"/>
      <c r="N181" s="296"/>
      <c r="O181" s="296"/>
      <c r="P181" s="296"/>
      <c r="Q181" s="296"/>
      <c r="R181" s="296"/>
      <c r="S181" s="296"/>
      <c r="T181" s="297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98" t="s">
        <v>156</v>
      </c>
      <c r="AU181" s="298" t="s">
        <v>87</v>
      </c>
      <c r="AV181" s="15" t="s">
        <v>80</v>
      </c>
      <c r="AW181" s="15" t="s">
        <v>30</v>
      </c>
      <c r="AX181" s="15" t="s">
        <v>75</v>
      </c>
      <c r="AY181" s="298" t="s">
        <v>147</v>
      </c>
    </row>
    <row r="182" s="13" customFormat="1">
      <c r="A182" s="13"/>
      <c r="B182" s="256"/>
      <c r="C182" s="257"/>
      <c r="D182" s="258" t="s">
        <v>156</v>
      </c>
      <c r="E182" s="259" t="s">
        <v>1</v>
      </c>
      <c r="F182" s="260" t="s">
        <v>234</v>
      </c>
      <c r="G182" s="257"/>
      <c r="H182" s="261">
        <v>15.6</v>
      </c>
      <c r="I182" s="262"/>
      <c r="J182" s="257"/>
      <c r="K182" s="257"/>
      <c r="L182" s="263"/>
      <c r="M182" s="264"/>
      <c r="N182" s="265"/>
      <c r="O182" s="265"/>
      <c r="P182" s="265"/>
      <c r="Q182" s="265"/>
      <c r="R182" s="265"/>
      <c r="S182" s="265"/>
      <c r="T182" s="26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7" t="s">
        <v>156</v>
      </c>
      <c r="AU182" s="267" t="s">
        <v>87</v>
      </c>
      <c r="AV182" s="13" t="s">
        <v>84</v>
      </c>
      <c r="AW182" s="13" t="s">
        <v>30</v>
      </c>
      <c r="AX182" s="13" t="s">
        <v>80</v>
      </c>
      <c r="AY182" s="267" t="s">
        <v>147</v>
      </c>
    </row>
    <row r="183" s="2" customFormat="1" ht="24.15" customHeight="1">
      <c r="A183" s="40"/>
      <c r="B183" s="41"/>
      <c r="C183" s="244" t="s">
        <v>235</v>
      </c>
      <c r="D183" s="244" t="s">
        <v>149</v>
      </c>
      <c r="E183" s="245" t="s">
        <v>236</v>
      </c>
      <c r="F183" s="246" t="s">
        <v>237</v>
      </c>
      <c r="G183" s="247" t="s">
        <v>169</v>
      </c>
      <c r="H183" s="248">
        <v>15.6</v>
      </c>
      <c r="I183" s="249"/>
      <c r="J183" s="250">
        <f>ROUND(I183*H183,2)</f>
        <v>0</v>
      </c>
      <c r="K183" s="246" t="s">
        <v>153</v>
      </c>
      <c r="L183" s="43"/>
      <c r="M183" s="251" t="s">
        <v>1</v>
      </c>
      <c r="N183" s="252" t="s">
        <v>40</v>
      </c>
      <c r="O183" s="93"/>
      <c r="P183" s="253">
        <f>O183*H183</f>
        <v>0</v>
      </c>
      <c r="Q183" s="253">
        <v>0</v>
      </c>
      <c r="R183" s="253">
        <f>Q183*H183</f>
        <v>0</v>
      </c>
      <c r="S183" s="253">
        <v>0</v>
      </c>
      <c r="T183" s="25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55" t="s">
        <v>154</v>
      </c>
      <c r="AT183" s="255" t="s">
        <v>149</v>
      </c>
      <c r="AU183" s="255" t="s">
        <v>87</v>
      </c>
      <c r="AY183" s="17" t="s">
        <v>147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7" t="s">
        <v>80</v>
      </c>
      <c r="BK183" s="145">
        <f>ROUND(I183*H183,2)</f>
        <v>0</v>
      </c>
      <c r="BL183" s="17" t="s">
        <v>154</v>
      </c>
      <c r="BM183" s="255" t="s">
        <v>238</v>
      </c>
    </row>
    <row r="184" s="2" customFormat="1" ht="16.5" customHeight="1">
      <c r="A184" s="40"/>
      <c r="B184" s="41"/>
      <c r="C184" s="279" t="s">
        <v>239</v>
      </c>
      <c r="D184" s="279" t="s">
        <v>204</v>
      </c>
      <c r="E184" s="280" t="s">
        <v>240</v>
      </c>
      <c r="F184" s="281" t="s">
        <v>241</v>
      </c>
      <c r="G184" s="282" t="s">
        <v>194</v>
      </c>
      <c r="H184" s="283">
        <v>26.52</v>
      </c>
      <c r="I184" s="284"/>
      <c r="J184" s="285">
        <f>ROUND(I184*H184,2)</f>
        <v>0</v>
      </c>
      <c r="K184" s="281" t="s">
        <v>153</v>
      </c>
      <c r="L184" s="286"/>
      <c r="M184" s="287" t="s">
        <v>1</v>
      </c>
      <c r="N184" s="288" t="s">
        <v>40</v>
      </c>
      <c r="O184" s="93"/>
      <c r="P184" s="253">
        <f>O184*H184</f>
        <v>0</v>
      </c>
      <c r="Q184" s="253">
        <v>1</v>
      </c>
      <c r="R184" s="253">
        <f>Q184*H184</f>
        <v>26.52</v>
      </c>
      <c r="S184" s="253">
        <v>0</v>
      </c>
      <c r="T184" s="25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55" t="s">
        <v>187</v>
      </c>
      <c r="AT184" s="255" t="s">
        <v>204</v>
      </c>
      <c r="AU184" s="255" t="s">
        <v>87</v>
      </c>
      <c r="AY184" s="17" t="s">
        <v>147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7" t="s">
        <v>80</v>
      </c>
      <c r="BK184" s="145">
        <f>ROUND(I184*H184,2)</f>
        <v>0</v>
      </c>
      <c r="BL184" s="17" t="s">
        <v>154</v>
      </c>
      <c r="BM184" s="255" t="s">
        <v>242</v>
      </c>
    </row>
    <row r="185" s="13" customFormat="1">
      <c r="A185" s="13"/>
      <c r="B185" s="256"/>
      <c r="C185" s="257"/>
      <c r="D185" s="258" t="s">
        <v>156</v>
      </c>
      <c r="E185" s="259" t="s">
        <v>1</v>
      </c>
      <c r="F185" s="260" t="s">
        <v>243</v>
      </c>
      <c r="G185" s="257"/>
      <c r="H185" s="261">
        <v>26.52</v>
      </c>
      <c r="I185" s="262"/>
      <c r="J185" s="257"/>
      <c r="K185" s="257"/>
      <c r="L185" s="263"/>
      <c r="M185" s="264"/>
      <c r="N185" s="265"/>
      <c r="O185" s="265"/>
      <c r="P185" s="265"/>
      <c r="Q185" s="265"/>
      <c r="R185" s="265"/>
      <c r="S185" s="265"/>
      <c r="T185" s="26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7" t="s">
        <v>156</v>
      </c>
      <c r="AU185" s="267" t="s">
        <v>87</v>
      </c>
      <c r="AV185" s="13" t="s">
        <v>84</v>
      </c>
      <c r="AW185" s="13" t="s">
        <v>30</v>
      </c>
      <c r="AX185" s="13" t="s">
        <v>80</v>
      </c>
      <c r="AY185" s="267" t="s">
        <v>147</v>
      </c>
    </row>
    <row r="186" s="2" customFormat="1" ht="24.15" customHeight="1">
      <c r="A186" s="40"/>
      <c r="B186" s="41"/>
      <c r="C186" s="244" t="s">
        <v>244</v>
      </c>
      <c r="D186" s="244" t="s">
        <v>149</v>
      </c>
      <c r="E186" s="245" t="s">
        <v>245</v>
      </c>
      <c r="F186" s="246" t="s">
        <v>246</v>
      </c>
      <c r="G186" s="247" t="s">
        <v>152</v>
      </c>
      <c r="H186" s="248">
        <v>156</v>
      </c>
      <c r="I186" s="249"/>
      <c r="J186" s="250">
        <f>ROUND(I186*H186,2)</f>
        <v>0</v>
      </c>
      <c r="K186" s="246" t="s">
        <v>153</v>
      </c>
      <c r="L186" s="43"/>
      <c r="M186" s="251" t="s">
        <v>1</v>
      </c>
      <c r="N186" s="252" t="s">
        <v>40</v>
      </c>
      <c r="O186" s="93"/>
      <c r="P186" s="253">
        <f>O186*H186</f>
        <v>0</v>
      </c>
      <c r="Q186" s="253">
        <v>0</v>
      </c>
      <c r="R186" s="253">
        <f>Q186*H186</f>
        <v>0</v>
      </c>
      <c r="S186" s="253">
        <v>0</v>
      </c>
      <c r="T186" s="25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55" t="s">
        <v>154</v>
      </c>
      <c r="AT186" s="255" t="s">
        <v>149</v>
      </c>
      <c r="AU186" s="255" t="s">
        <v>87</v>
      </c>
      <c r="AY186" s="17" t="s">
        <v>147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7" t="s">
        <v>80</v>
      </c>
      <c r="BK186" s="145">
        <f>ROUND(I186*H186,2)</f>
        <v>0</v>
      </c>
      <c r="BL186" s="17" t="s">
        <v>154</v>
      </c>
      <c r="BM186" s="255" t="s">
        <v>247</v>
      </c>
    </row>
    <row r="187" s="13" customFormat="1">
      <c r="A187" s="13"/>
      <c r="B187" s="256"/>
      <c r="C187" s="257"/>
      <c r="D187" s="258" t="s">
        <v>156</v>
      </c>
      <c r="E187" s="259" t="s">
        <v>1</v>
      </c>
      <c r="F187" s="260" t="s">
        <v>248</v>
      </c>
      <c r="G187" s="257"/>
      <c r="H187" s="261">
        <v>156</v>
      </c>
      <c r="I187" s="262"/>
      <c r="J187" s="257"/>
      <c r="K187" s="257"/>
      <c r="L187" s="263"/>
      <c r="M187" s="264"/>
      <c r="N187" s="265"/>
      <c r="O187" s="265"/>
      <c r="P187" s="265"/>
      <c r="Q187" s="265"/>
      <c r="R187" s="265"/>
      <c r="S187" s="265"/>
      <c r="T187" s="26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7" t="s">
        <v>156</v>
      </c>
      <c r="AU187" s="267" t="s">
        <v>87</v>
      </c>
      <c r="AV187" s="13" t="s">
        <v>84</v>
      </c>
      <c r="AW187" s="13" t="s">
        <v>30</v>
      </c>
      <c r="AX187" s="13" t="s">
        <v>80</v>
      </c>
      <c r="AY187" s="267" t="s">
        <v>147</v>
      </c>
    </row>
    <row r="188" s="2" customFormat="1" ht="21.75" customHeight="1">
      <c r="A188" s="40"/>
      <c r="B188" s="41"/>
      <c r="C188" s="244" t="s">
        <v>249</v>
      </c>
      <c r="D188" s="244" t="s">
        <v>149</v>
      </c>
      <c r="E188" s="245" t="s">
        <v>250</v>
      </c>
      <c r="F188" s="246" t="s">
        <v>251</v>
      </c>
      <c r="G188" s="247" t="s">
        <v>152</v>
      </c>
      <c r="H188" s="248">
        <v>156</v>
      </c>
      <c r="I188" s="249"/>
      <c r="J188" s="250">
        <f>ROUND(I188*H188,2)</f>
        <v>0</v>
      </c>
      <c r="K188" s="246" t="s">
        <v>153</v>
      </c>
      <c r="L188" s="43"/>
      <c r="M188" s="251" t="s">
        <v>1</v>
      </c>
      <c r="N188" s="252" t="s">
        <v>40</v>
      </c>
      <c r="O188" s="93"/>
      <c r="P188" s="253">
        <f>O188*H188</f>
        <v>0</v>
      </c>
      <c r="Q188" s="253">
        <v>0</v>
      </c>
      <c r="R188" s="253">
        <f>Q188*H188</f>
        <v>0</v>
      </c>
      <c r="S188" s="253">
        <v>0</v>
      </c>
      <c r="T188" s="25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55" t="s">
        <v>154</v>
      </c>
      <c r="AT188" s="255" t="s">
        <v>149</v>
      </c>
      <c r="AU188" s="255" t="s">
        <v>87</v>
      </c>
      <c r="AY188" s="17" t="s">
        <v>147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7" t="s">
        <v>80</v>
      </c>
      <c r="BK188" s="145">
        <f>ROUND(I188*H188,2)</f>
        <v>0</v>
      </c>
      <c r="BL188" s="17" t="s">
        <v>154</v>
      </c>
      <c r="BM188" s="255" t="s">
        <v>252</v>
      </c>
    </row>
    <row r="189" s="13" customFormat="1">
      <c r="A189" s="13"/>
      <c r="B189" s="256"/>
      <c r="C189" s="257"/>
      <c r="D189" s="258" t="s">
        <v>156</v>
      </c>
      <c r="E189" s="259" t="s">
        <v>1</v>
      </c>
      <c r="F189" s="260" t="s">
        <v>248</v>
      </c>
      <c r="G189" s="257"/>
      <c r="H189" s="261">
        <v>156</v>
      </c>
      <c r="I189" s="262"/>
      <c r="J189" s="257"/>
      <c r="K189" s="257"/>
      <c r="L189" s="263"/>
      <c r="M189" s="264"/>
      <c r="N189" s="265"/>
      <c r="O189" s="265"/>
      <c r="P189" s="265"/>
      <c r="Q189" s="265"/>
      <c r="R189" s="265"/>
      <c r="S189" s="265"/>
      <c r="T189" s="26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7" t="s">
        <v>156</v>
      </c>
      <c r="AU189" s="267" t="s">
        <v>87</v>
      </c>
      <c r="AV189" s="13" t="s">
        <v>84</v>
      </c>
      <c r="AW189" s="13" t="s">
        <v>30</v>
      </c>
      <c r="AX189" s="13" t="s">
        <v>80</v>
      </c>
      <c r="AY189" s="267" t="s">
        <v>147</v>
      </c>
    </row>
    <row r="190" s="2" customFormat="1" ht="16.5" customHeight="1">
      <c r="A190" s="40"/>
      <c r="B190" s="41"/>
      <c r="C190" s="279" t="s">
        <v>7</v>
      </c>
      <c r="D190" s="279" t="s">
        <v>204</v>
      </c>
      <c r="E190" s="280" t="s">
        <v>253</v>
      </c>
      <c r="F190" s="281" t="s">
        <v>254</v>
      </c>
      <c r="G190" s="282" t="s">
        <v>255</v>
      </c>
      <c r="H190" s="283">
        <v>3.8999999999999999</v>
      </c>
      <c r="I190" s="284"/>
      <c r="J190" s="285">
        <f>ROUND(I190*H190,2)</f>
        <v>0</v>
      </c>
      <c r="K190" s="281" t="s">
        <v>153</v>
      </c>
      <c r="L190" s="286"/>
      <c r="M190" s="287" t="s">
        <v>1</v>
      </c>
      <c r="N190" s="288" t="s">
        <v>40</v>
      </c>
      <c r="O190" s="93"/>
      <c r="P190" s="253">
        <f>O190*H190</f>
        <v>0</v>
      </c>
      <c r="Q190" s="253">
        <v>0.001</v>
      </c>
      <c r="R190" s="253">
        <f>Q190*H190</f>
        <v>0.0038999999999999998</v>
      </c>
      <c r="S190" s="253">
        <v>0</v>
      </c>
      <c r="T190" s="25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55" t="s">
        <v>187</v>
      </c>
      <c r="AT190" s="255" t="s">
        <v>204</v>
      </c>
      <c r="AU190" s="255" t="s">
        <v>87</v>
      </c>
      <c r="AY190" s="17" t="s">
        <v>147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7" t="s">
        <v>80</v>
      </c>
      <c r="BK190" s="145">
        <f>ROUND(I190*H190,2)</f>
        <v>0</v>
      </c>
      <c r="BL190" s="17" t="s">
        <v>154</v>
      </c>
      <c r="BM190" s="255" t="s">
        <v>256</v>
      </c>
    </row>
    <row r="191" s="13" customFormat="1">
      <c r="A191" s="13"/>
      <c r="B191" s="256"/>
      <c r="C191" s="257"/>
      <c r="D191" s="258" t="s">
        <v>156</v>
      </c>
      <c r="E191" s="259" t="s">
        <v>1</v>
      </c>
      <c r="F191" s="260" t="s">
        <v>257</v>
      </c>
      <c r="G191" s="257"/>
      <c r="H191" s="261">
        <v>3.8999999999999999</v>
      </c>
      <c r="I191" s="262"/>
      <c r="J191" s="257"/>
      <c r="K191" s="257"/>
      <c r="L191" s="263"/>
      <c r="M191" s="264"/>
      <c r="N191" s="265"/>
      <c r="O191" s="265"/>
      <c r="P191" s="265"/>
      <c r="Q191" s="265"/>
      <c r="R191" s="265"/>
      <c r="S191" s="265"/>
      <c r="T191" s="26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7" t="s">
        <v>156</v>
      </c>
      <c r="AU191" s="267" t="s">
        <v>87</v>
      </c>
      <c r="AV191" s="13" t="s">
        <v>84</v>
      </c>
      <c r="AW191" s="13" t="s">
        <v>30</v>
      </c>
      <c r="AX191" s="13" t="s">
        <v>80</v>
      </c>
      <c r="AY191" s="267" t="s">
        <v>147</v>
      </c>
    </row>
    <row r="192" s="2" customFormat="1" ht="24.15" customHeight="1">
      <c r="A192" s="40"/>
      <c r="B192" s="41"/>
      <c r="C192" s="244" t="s">
        <v>258</v>
      </c>
      <c r="D192" s="244" t="s">
        <v>149</v>
      </c>
      <c r="E192" s="245" t="s">
        <v>259</v>
      </c>
      <c r="F192" s="246" t="s">
        <v>260</v>
      </c>
      <c r="G192" s="247" t="s">
        <v>152</v>
      </c>
      <c r="H192" s="248">
        <v>156</v>
      </c>
      <c r="I192" s="249"/>
      <c r="J192" s="250">
        <f>ROUND(I192*H192,2)</f>
        <v>0</v>
      </c>
      <c r="K192" s="246" t="s">
        <v>153</v>
      </c>
      <c r="L192" s="43"/>
      <c r="M192" s="251" t="s">
        <v>1</v>
      </c>
      <c r="N192" s="252" t="s">
        <v>40</v>
      </c>
      <c r="O192" s="93"/>
      <c r="P192" s="253">
        <f>O192*H192</f>
        <v>0</v>
      </c>
      <c r="Q192" s="253">
        <v>0</v>
      </c>
      <c r="R192" s="253">
        <f>Q192*H192</f>
        <v>0</v>
      </c>
      <c r="S192" s="253">
        <v>0</v>
      </c>
      <c r="T192" s="25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55" t="s">
        <v>154</v>
      </c>
      <c r="AT192" s="255" t="s">
        <v>149</v>
      </c>
      <c r="AU192" s="255" t="s">
        <v>87</v>
      </c>
      <c r="AY192" s="17" t="s">
        <v>147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7" t="s">
        <v>80</v>
      </c>
      <c r="BK192" s="145">
        <f>ROUND(I192*H192,2)</f>
        <v>0</v>
      </c>
      <c r="BL192" s="17" t="s">
        <v>154</v>
      </c>
      <c r="BM192" s="255" t="s">
        <v>261</v>
      </c>
    </row>
    <row r="193" s="12" customFormat="1" ht="22.8" customHeight="1">
      <c r="A193" s="12"/>
      <c r="B193" s="228"/>
      <c r="C193" s="229"/>
      <c r="D193" s="230" t="s">
        <v>74</v>
      </c>
      <c r="E193" s="242" t="s">
        <v>154</v>
      </c>
      <c r="F193" s="242" t="s">
        <v>262</v>
      </c>
      <c r="G193" s="229"/>
      <c r="H193" s="229"/>
      <c r="I193" s="232"/>
      <c r="J193" s="243">
        <f>BK193</f>
        <v>0</v>
      </c>
      <c r="K193" s="229"/>
      <c r="L193" s="234"/>
      <c r="M193" s="235"/>
      <c r="N193" s="236"/>
      <c r="O193" s="236"/>
      <c r="P193" s="237">
        <f>SUM(P194:P199)</f>
        <v>0</v>
      </c>
      <c r="Q193" s="236"/>
      <c r="R193" s="237">
        <f>SUM(R194:R199)</f>
        <v>0</v>
      </c>
      <c r="S193" s="236"/>
      <c r="T193" s="238">
        <f>SUM(T194:T199)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39" t="s">
        <v>80</v>
      </c>
      <c r="AT193" s="240" t="s">
        <v>74</v>
      </c>
      <c r="AU193" s="240" t="s">
        <v>80</v>
      </c>
      <c r="AY193" s="239" t="s">
        <v>147</v>
      </c>
      <c r="BK193" s="241">
        <f>SUM(BK194:BK199)</f>
        <v>0</v>
      </c>
    </row>
    <row r="194" s="2" customFormat="1" ht="24.15" customHeight="1">
      <c r="A194" s="40"/>
      <c r="B194" s="41"/>
      <c r="C194" s="244" t="s">
        <v>263</v>
      </c>
      <c r="D194" s="244" t="s">
        <v>149</v>
      </c>
      <c r="E194" s="245" t="s">
        <v>264</v>
      </c>
      <c r="F194" s="246" t="s">
        <v>265</v>
      </c>
      <c r="G194" s="247" t="s">
        <v>169</v>
      </c>
      <c r="H194" s="248">
        <v>1.1279999999999999</v>
      </c>
      <c r="I194" s="249"/>
      <c r="J194" s="250">
        <f>ROUND(I194*H194,2)</f>
        <v>0</v>
      </c>
      <c r="K194" s="246" t="s">
        <v>153</v>
      </c>
      <c r="L194" s="43"/>
      <c r="M194" s="251" t="s">
        <v>1</v>
      </c>
      <c r="N194" s="252" t="s">
        <v>40</v>
      </c>
      <c r="O194" s="93"/>
      <c r="P194" s="253">
        <f>O194*H194</f>
        <v>0</v>
      </c>
      <c r="Q194" s="253">
        <v>0</v>
      </c>
      <c r="R194" s="253">
        <f>Q194*H194</f>
        <v>0</v>
      </c>
      <c r="S194" s="253">
        <v>0</v>
      </c>
      <c r="T194" s="25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55" t="s">
        <v>154</v>
      </c>
      <c r="AT194" s="255" t="s">
        <v>149</v>
      </c>
      <c r="AU194" s="255" t="s">
        <v>84</v>
      </c>
      <c r="AY194" s="17" t="s">
        <v>147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7" t="s">
        <v>80</v>
      </c>
      <c r="BK194" s="145">
        <f>ROUND(I194*H194,2)</f>
        <v>0</v>
      </c>
      <c r="BL194" s="17" t="s">
        <v>154</v>
      </c>
      <c r="BM194" s="255" t="s">
        <v>266</v>
      </c>
    </row>
    <row r="195" s="13" customFormat="1">
      <c r="A195" s="13"/>
      <c r="B195" s="256"/>
      <c r="C195" s="257"/>
      <c r="D195" s="258" t="s">
        <v>156</v>
      </c>
      <c r="E195" s="259" t="s">
        <v>1</v>
      </c>
      <c r="F195" s="260" t="s">
        <v>267</v>
      </c>
      <c r="G195" s="257"/>
      <c r="H195" s="261">
        <v>1.1279999999999999</v>
      </c>
      <c r="I195" s="262"/>
      <c r="J195" s="257"/>
      <c r="K195" s="257"/>
      <c r="L195" s="263"/>
      <c r="M195" s="264"/>
      <c r="N195" s="265"/>
      <c r="O195" s="265"/>
      <c r="P195" s="265"/>
      <c r="Q195" s="265"/>
      <c r="R195" s="265"/>
      <c r="S195" s="265"/>
      <c r="T195" s="26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7" t="s">
        <v>156</v>
      </c>
      <c r="AU195" s="267" t="s">
        <v>84</v>
      </c>
      <c r="AV195" s="13" t="s">
        <v>84</v>
      </c>
      <c r="AW195" s="13" t="s">
        <v>30</v>
      </c>
      <c r="AX195" s="13" t="s">
        <v>80</v>
      </c>
      <c r="AY195" s="267" t="s">
        <v>147</v>
      </c>
    </row>
    <row r="196" s="2" customFormat="1" ht="24.15" customHeight="1">
      <c r="A196" s="40"/>
      <c r="B196" s="41"/>
      <c r="C196" s="244" t="s">
        <v>268</v>
      </c>
      <c r="D196" s="244" t="s">
        <v>149</v>
      </c>
      <c r="E196" s="245" t="s">
        <v>269</v>
      </c>
      <c r="F196" s="246" t="s">
        <v>270</v>
      </c>
      <c r="G196" s="247" t="s">
        <v>169</v>
      </c>
      <c r="H196" s="248">
        <v>1.966</v>
      </c>
      <c r="I196" s="249"/>
      <c r="J196" s="250">
        <f>ROUND(I196*H196,2)</f>
        <v>0</v>
      </c>
      <c r="K196" s="246" t="s">
        <v>153</v>
      </c>
      <c r="L196" s="43"/>
      <c r="M196" s="251" t="s">
        <v>1</v>
      </c>
      <c r="N196" s="252" t="s">
        <v>40</v>
      </c>
      <c r="O196" s="93"/>
      <c r="P196" s="253">
        <f>O196*H196</f>
        <v>0</v>
      </c>
      <c r="Q196" s="253">
        <v>0</v>
      </c>
      <c r="R196" s="253">
        <f>Q196*H196</f>
        <v>0</v>
      </c>
      <c r="S196" s="253">
        <v>0</v>
      </c>
      <c r="T196" s="254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55" t="s">
        <v>154</v>
      </c>
      <c r="AT196" s="255" t="s">
        <v>149</v>
      </c>
      <c r="AU196" s="255" t="s">
        <v>84</v>
      </c>
      <c r="AY196" s="17" t="s">
        <v>147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7" t="s">
        <v>80</v>
      </c>
      <c r="BK196" s="145">
        <f>ROUND(I196*H196,2)</f>
        <v>0</v>
      </c>
      <c r="BL196" s="17" t="s">
        <v>154</v>
      </c>
      <c r="BM196" s="255" t="s">
        <v>271</v>
      </c>
    </row>
    <row r="197" s="13" customFormat="1">
      <c r="A197" s="13"/>
      <c r="B197" s="256"/>
      <c r="C197" s="257"/>
      <c r="D197" s="258" t="s">
        <v>156</v>
      </c>
      <c r="E197" s="259" t="s">
        <v>1</v>
      </c>
      <c r="F197" s="260" t="s">
        <v>272</v>
      </c>
      <c r="G197" s="257"/>
      <c r="H197" s="261">
        <v>1.966</v>
      </c>
      <c r="I197" s="262"/>
      <c r="J197" s="257"/>
      <c r="K197" s="257"/>
      <c r="L197" s="263"/>
      <c r="M197" s="264"/>
      <c r="N197" s="265"/>
      <c r="O197" s="265"/>
      <c r="P197" s="265"/>
      <c r="Q197" s="265"/>
      <c r="R197" s="265"/>
      <c r="S197" s="265"/>
      <c r="T197" s="26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7" t="s">
        <v>156</v>
      </c>
      <c r="AU197" s="267" t="s">
        <v>84</v>
      </c>
      <c r="AV197" s="13" t="s">
        <v>84</v>
      </c>
      <c r="AW197" s="13" t="s">
        <v>30</v>
      </c>
      <c r="AX197" s="13" t="s">
        <v>80</v>
      </c>
      <c r="AY197" s="267" t="s">
        <v>147</v>
      </c>
    </row>
    <row r="198" s="2" customFormat="1" ht="16.5" customHeight="1">
      <c r="A198" s="40"/>
      <c r="B198" s="41"/>
      <c r="C198" s="244" t="s">
        <v>273</v>
      </c>
      <c r="D198" s="244" t="s">
        <v>149</v>
      </c>
      <c r="E198" s="245" t="s">
        <v>274</v>
      </c>
      <c r="F198" s="246" t="s">
        <v>275</v>
      </c>
      <c r="G198" s="247" t="s">
        <v>169</v>
      </c>
      <c r="H198" s="248">
        <v>0.35599999999999998</v>
      </c>
      <c r="I198" s="249"/>
      <c r="J198" s="250">
        <f>ROUND(I198*H198,2)</f>
        <v>0</v>
      </c>
      <c r="K198" s="246" t="s">
        <v>153</v>
      </c>
      <c r="L198" s="43"/>
      <c r="M198" s="251" t="s">
        <v>1</v>
      </c>
      <c r="N198" s="252" t="s">
        <v>40</v>
      </c>
      <c r="O198" s="93"/>
      <c r="P198" s="253">
        <f>O198*H198</f>
        <v>0</v>
      </c>
      <c r="Q198" s="253">
        <v>0</v>
      </c>
      <c r="R198" s="253">
        <f>Q198*H198</f>
        <v>0</v>
      </c>
      <c r="S198" s="253">
        <v>0</v>
      </c>
      <c r="T198" s="25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55" t="s">
        <v>154</v>
      </c>
      <c r="AT198" s="255" t="s">
        <v>149</v>
      </c>
      <c r="AU198" s="255" t="s">
        <v>84</v>
      </c>
      <c r="AY198" s="17" t="s">
        <v>147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7" t="s">
        <v>80</v>
      </c>
      <c r="BK198" s="145">
        <f>ROUND(I198*H198,2)</f>
        <v>0</v>
      </c>
      <c r="BL198" s="17" t="s">
        <v>154</v>
      </c>
      <c r="BM198" s="255" t="s">
        <v>276</v>
      </c>
    </row>
    <row r="199" s="13" customFormat="1">
      <c r="A199" s="13"/>
      <c r="B199" s="256"/>
      <c r="C199" s="257"/>
      <c r="D199" s="258" t="s">
        <v>156</v>
      </c>
      <c r="E199" s="259" t="s">
        <v>1</v>
      </c>
      <c r="F199" s="260" t="s">
        <v>202</v>
      </c>
      <c r="G199" s="257"/>
      <c r="H199" s="261">
        <v>0.35599999999999998</v>
      </c>
      <c r="I199" s="262"/>
      <c r="J199" s="257"/>
      <c r="K199" s="257"/>
      <c r="L199" s="263"/>
      <c r="M199" s="264"/>
      <c r="N199" s="265"/>
      <c r="O199" s="265"/>
      <c r="P199" s="265"/>
      <c r="Q199" s="265"/>
      <c r="R199" s="265"/>
      <c r="S199" s="265"/>
      <c r="T199" s="26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7" t="s">
        <v>156</v>
      </c>
      <c r="AU199" s="267" t="s">
        <v>84</v>
      </c>
      <c r="AV199" s="13" t="s">
        <v>84</v>
      </c>
      <c r="AW199" s="13" t="s">
        <v>30</v>
      </c>
      <c r="AX199" s="13" t="s">
        <v>80</v>
      </c>
      <c r="AY199" s="267" t="s">
        <v>147</v>
      </c>
    </row>
    <row r="200" s="12" customFormat="1" ht="22.8" customHeight="1">
      <c r="A200" s="12"/>
      <c r="B200" s="228"/>
      <c r="C200" s="229"/>
      <c r="D200" s="230" t="s">
        <v>74</v>
      </c>
      <c r="E200" s="242" t="s">
        <v>172</v>
      </c>
      <c r="F200" s="242" t="s">
        <v>277</v>
      </c>
      <c r="G200" s="229"/>
      <c r="H200" s="229"/>
      <c r="I200" s="232"/>
      <c r="J200" s="243">
        <f>BK200</f>
        <v>0</v>
      </c>
      <c r="K200" s="229"/>
      <c r="L200" s="234"/>
      <c r="M200" s="235"/>
      <c r="N200" s="236"/>
      <c r="O200" s="236"/>
      <c r="P200" s="237">
        <f>P201+P222+P239</f>
        <v>0</v>
      </c>
      <c r="Q200" s="236"/>
      <c r="R200" s="237">
        <f>R201+R222+R239</f>
        <v>65.611755119999998</v>
      </c>
      <c r="S200" s="236"/>
      <c r="T200" s="238">
        <f>T201+T222+T239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39" t="s">
        <v>80</v>
      </c>
      <c r="AT200" s="240" t="s">
        <v>74</v>
      </c>
      <c r="AU200" s="240" t="s">
        <v>80</v>
      </c>
      <c r="AY200" s="239" t="s">
        <v>147</v>
      </c>
      <c r="BK200" s="241">
        <f>BK201+BK222+BK239</f>
        <v>0</v>
      </c>
    </row>
    <row r="201" s="12" customFormat="1" ht="20.88" customHeight="1">
      <c r="A201" s="12"/>
      <c r="B201" s="228"/>
      <c r="C201" s="229"/>
      <c r="D201" s="230" t="s">
        <v>74</v>
      </c>
      <c r="E201" s="242" t="s">
        <v>278</v>
      </c>
      <c r="F201" s="242" t="s">
        <v>279</v>
      </c>
      <c r="G201" s="229"/>
      <c r="H201" s="229"/>
      <c r="I201" s="232"/>
      <c r="J201" s="243">
        <f>BK201</f>
        <v>0</v>
      </c>
      <c r="K201" s="229"/>
      <c r="L201" s="234"/>
      <c r="M201" s="235"/>
      <c r="N201" s="236"/>
      <c r="O201" s="236"/>
      <c r="P201" s="237">
        <f>SUM(P202:P221)</f>
        <v>0</v>
      </c>
      <c r="Q201" s="236"/>
      <c r="R201" s="237">
        <f>SUM(R202:R221)</f>
        <v>1.3800000000000001</v>
      </c>
      <c r="S201" s="236"/>
      <c r="T201" s="238">
        <f>SUM(T202:T221)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39" t="s">
        <v>80</v>
      </c>
      <c r="AT201" s="240" t="s">
        <v>74</v>
      </c>
      <c r="AU201" s="240" t="s">
        <v>84</v>
      </c>
      <c r="AY201" s="239" t="s">
        <v>147</v>
      </c>
      <c r="BK201" s="241">
        <f>SUM(BK202:BK221)</f>
        <v>0</v>
      </c>
    </row>
    <row r="202" s="2" customFormat="1" ht="24.15" customHeight="1">
      <c r="A202" s="40"/>
      <c r="B202" s="41"/>
      <c r="C202" s="244" t="s">
        <v>280</v>
      </c>
      <c r="D202" s="244" t="s">
        <v>149</v>
      </c>
      <c r="E202" s="245" t="s">
        <v>281</v>
      </c>
      <c r="F202" s="246" t="s">
        <v>282</v>
      </c>
      <c r="G202" s="247" t="s">
        <v>152</v>
      </c>
      <c r="H202" s="248">
        <v>28</v>
      </c>
      <c r="I202" s="249"/>
      <c r="J202" s="250">
        <f>ROUND(I202*H202,2)</f>
        <v>0</v>
      </c>
      <c r="K202" s="246" t="s">
        <v>153</v>
      </c>
      <c r="L202" s="43"/>
      <c r="M202" s="251" t="s">
        <v>1</v>
      </c>
      <c r="N202" s="252" t="s">
        <v>40</v>
      </c>
      <c r="O202" s="93"/>
      <c r="P202" s="253">
        <f>O202*H202</f>
        <v>0</v>
      </c>
      <c r="Q202" s="253">
        <v>0</v>
      </c>
      <c r="R202" s="253">
        <f>Q202*H202</f>
        <v>0</v>
      </c>
      <c r="S202" s="253">
        <v>0</v>
      </c>
      <c r="T202" s="254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55" t="s">
        <v>154</v>
      </c>
      <c r="AT202" s="255" t="s">
        <v>149</v>
      </c>
      <c r="AU202" s="255" t="s">
        <v>87</v>
      </c>
      <c r="AY202" s="17" t="s">
        <v>147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7" t="s">
        <v>80</v>
      </c>
      <c r="BK202" s="145">
        <f>ROUND(I202*H202,2)</f>
        <v>0</v>
      </c>
      <c r="BL202" s="17" t="s">
        <v>154</v>
      </c>
      <c r="BM202" s="255" t="s">
        <v>283</v>
      </c>
    </row>
    <row r="203" s="2" customFormat="1" ht="24.15" customHeight="1">
      <c r="A203" s="40"/>
      <c r="B203" s="41"/>
      <c r="C203" s="244" t="s">
        <v>284</v>
      </c>
      <c r="D203" s="244" t="s">
        <v>149</v>
      </c>
      <c r="E203" s="245" t="s">
        <v>285</v>
      </c>
      <c r="F203" s="246" t="s">
        <v>286</v>
      </c>
      <c r="G203" s="247" t="s">
        <v>152</v>
      </c>
      <c r="H203" s="248">
        <v>2.371</v>
      </c>
      <c r="I203" s="249"/>
      <c r="J203" s="250">
        <f>ROUND(I203*H203,2)</f>
        <v>0</v>
      </c>
      <c r="K203" s="246" t="s">
        <v>1</v>
      </c>
      <c r="L203" s="43"/>
      <c r="M203" s="251" t="s">
        <v>1</v>
      </c>
      <c r="N203" s="252" t="s">
        <v>40</v>
      </c>
      <c r="O203" s="93"/>
      <c r="P203" s="253">
        <f>O203*H203</f>
        <v>0</v>
      </c>
      <c r="Q203" s="253">
        <v>0</v>
      </c>
      <c r="R203" s="253">
        <f>Q203*H203</f>
        <v>0</v>
      </c>
      <c r="S203" s="253">
        <v>0</v>
      </c>
      <c r="T203" s="25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55" t="s">
        <v>154</v>
      </c>
      <c r="AT203" s="255" t="s">
        <v>149</v>
      </c>
      <c r="AU203" s="255" t="s">
        <v>87</v>
      </c>
      <c r="AY203" s="17" t="s">
        <v>147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7" t="s">
        <v>80</v>
      </c>
      <c r="BK203" s="145">
        <f>ROUND(I203*H203,2)</f>
        <v>0</v>
      </c>
      <c r="BL203" s="17" t="s">
        <v>154</v>
      </c>
      <c r="BM203" s="255" t="s">
        <v>287</v>
      </c>
    </row>
    <row r="204" s="13" customFormat="1">
      <c r="A204" s="13"/>
      <c r="B204" s="256"/>
      <c r="C204" s="257"/>
      <c r="D204" s="258" t="s">
        <v>156</v>
      </c>
      <c r="E204" s="259" t="s">
        <v>1</v>
      </c>
      <c r="F204" s="260" t="s">
        <v>288</v>
      </c>
      <c r="G204" s="257"/>
      <c r="H204" s="261">
        <v>2.371</v>
      </c>
      <c r="I204" s="262"/>
      <c r="J204" s="257"/>
      <c r="K204" s="257"/>
      <c r="L204" s="263"/>
      <c r="M204" s="264"/>
      <c r="N204" s="265"/>
      <c r="O204" s="265"/>
      <c r="P204" s="265"/>
      <c r="Q204" s="265"/>
      <c r="R204" s="265"/>
      <c r="S204" s="265"/>
      <c r="T204" s="26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7" t="s">
        <v>156</v>
      </c>
      <c r="AU204" s="267" t="s">
        <v>87</v>
      </c>
      <c r="AV204" s="13" t="s">
        <v>84</v>
      </c>
      <c r="AW204" s="13" t="s">
        <v>30</v>
      </c>
      <c r="AX204" s="13" t="s">
        <v>80</v>
      </c>
      <c r="AY204" s="267" t="s">
        <v>147</v>
      </c>
    </row>
    <row r="205" s="2" customFormat="1" ht="24.15" customHeight="1">
      <c r="A205" s="40"/>
      <c r="B205" s="41"/>
      <c r="C205" s="244" t="s">
        <v>289</v>
      </c>
      <c r="D205" s="244" t="s">
        <v>149</v>
      </c>
      <c r="E205" s="245" t="s">
        <v>290</v>
      </c>
      <c r="F205" s="246" t="s">
        <v>291</v>
      </c>
      <c r="G205" s="247" t="s">
        <v>152</v>
      </c>
      <c r="H205" s="248">
        <v>11.300000000000001</v>
      </c>
      <c r="I205" s="249"/>
      <c r="J205" s="250">
        <f>ROUND(I205*H205,2)</f>
        <v>0</v>
      </c>
      <c r="K205" s="246" t="s">
        <v>153</v>
      </c>
      <c r="L205" s="43"/>
      <c r="M205" s="251" t="s">
        <v>1</v>
      </c>
      <c r="N205" s="252" t="s">
        <v>40</v>
      </c>
      <c r="O205" s="93"/>
      <c r="P205" s="253">
        <f>O205*H205</f>
        <v>0</v>
      </c>
      <c r="Q205" s="253">
        <v>0</v>
      </c>
      <c r="R205" s="253">
        <f>Q205*H205</f>
        <v>0</v>
      </c>
      <c r="S205" s="253">
        <v>0</v>
      </c>
      <c r="T205" s="25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55" t="s">
        <v>154</v>
      </c>
      <c r="AT205" s="255" t="s">
        <v>149</v>
      </c>
      <c r="AU205" s="255" t="s">
        <v>87</v>
      </c>
      <c r="AY205" s="17" t="s">
        <v>147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7" t="s">
        <v>80</v>
      </c>
      <c r="BK205" s="145">
        <f>ROUND(I205*H205,2)</f>
        <v>0</v>
      </c>
      <c r="BL205" s="17" t="s">
        <v>154</v>
      </c>
      <c r="BM205" s="255" t="s">
        <v>292</v>
      </c>
    </row>
    <row r="206" s="2" customFormat="1" ht="24.15" customHeight="1">
      <c r="A206" s="40"/>
      <c r="B206" s="41"/>
      <c r="C206" s="244" t="s">
        <v>293</v>
      </c>
      <c r="D206" s="244" t="s">
        <v>149</v>
      </c>
      <c r="E206" s="245" t="s">
        <v>294</v>
      </c>
      <c r="F206" s="246" t="s">
        <v>295</v>
      </c>
      <c r="G206" s="247" t="s">
        <v>152</v>
      </c>
      <c r="H206" s="248">
        <v>28</v>
      </c>
      <c r="I206" s="249"/>
      <c r="J206" s="250">
        <f>ROUND(I206*H206,2)</f>
        <v>0</v>
      </c>
      <c r="K206" s="246" t="s">
        <v>153</v>
      </c>
      <c r="L206" s="43"/>
      <c r="M206" s="251" t="s">
        <v>1</v>
      </c>
      <c r="N206" s="252" t="s">
        <v>40</v>
      </c>
      <c r="O206" s="93"/>
      <c r="P206" s="253">
        <f>O206*H206</f>
        <v>0</v>
      </c>
      <c r="Q206" s="253">
        <v>0</v>
      </c>
      <c r="R206" s="253">
        <f>Q206*H206</f>
        <v>0</v>
      </c>
      <c r="S206" s="253">
        <v>0</v>
      </c>
      <c r="T206" s="25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55" t="s">
        <v>154</v>
      </c>
      <c r="AT206" s="255" t="s">
        <v>149</v>
      </c>
      <c r="AU206" s="255" t="s">
        <v>87</v>
      </c>
      <c r="AY206" s="17" t="s">
        <v>147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7" t="s">
        <v>80</v>
      </c>
      <c r="BK206" s="145">
        <f>ROUND(I206*H206,2)</f>
        <v>0</v>
      </c>
      <c r="BL206" s="17" t="s">
        <v>154</v>
      </c>
      <c r="BM206" s="255" t="s">
        <v>296</v>
      </c>
    </row>
    <row r="207" s="2" customFormat="1" ht="24.15" customHeight="1">
      <c r="A207" s="40"/>
      <c r="B207" s="41"/>
      <c r="C207" s="244" t="s">
        <v>297</v>
      </c>
      <c r="D207" s="244" t="s">
        <v>149</v>
      </c>
      <c r="E207" s="245" t="s">
        <v>298</v>
      </c>
      <c r="F207" s="246" t="s">
        <v>299</v>
      </c>
      <c r="G207" s="247" t="s">
        <v>152</v>
      </c>
      <c r="H207" s="248">
        <v>421</v>
      </c>
      <c r="I207" s="249"/>
      <c r="J207" s="250">
        <f>ROUND(I207*H207,2)</f>
        <v>0</v>
      </c>
      <c r="K207" s="246" t="s">
        <v>153</v>
      </c>
      <c r="L207" s="43"/>
      <c r="M207" s="251" t="s">
        <v>1</v>
      </c>
      <c r="N207" s="252" t="s">
        <v>40</v>
      </c>
      <c r="O207" s="93"/>
      <c r="P207" s="253">
        <f>O207*H207</f>
        <v>0</v>
      </c>
      <c r="Q207" s="253">
        <v>0</v>
      </c>
      <c r="R207" s="253">
        <f>Q207*H207</f>
        <v>0</v>
      </c>
      <c r="S207" s="253">
        <v>0</v>
      </c>
      <c r="T207" s="25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55" t="s">
        <v>154</v>
      </c>
      <c r="AT207" s="255" t="s">
        <v>149</v>
      </c>
      <c r="AU207" s="255" t="s">
        <v>87</v>
      </c>
      <c r="AY207" s="17" t="s">
        <v>147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7" t="s">
        <v>80</v>
      </c>
      <c r="BK207" s="145">
        <f>ROUND(I207*H207,2)</f>
        <v>0</v>
      </c>
      <c r="BL207" s="17" t="s">
        <v>154</v>
      </c>
      <c r="BM207" s="255" t="s">
        <v>300</v>
      </c>
    </row>
    <row r="208" s="15" customFormat="1">
      <c r="A208" s="15"/>
      <c r="B208" s="289"/>
      <c r="C208" s="290"/>
      <c r="D208" s="258" t="s">
        <v>156</v>
      </c>
      <c r="E208" s="291" t="s">
        <v>1</v>
      </c>
      <c r="F208" s="292" t="s">
        <v>301</v>
      </c>
      <c r="G208" s="290"/>
      <c r="H208" s="291" t="s">
        <v>1</v>
      </c>
      <c r="I208" s="293"/>
      <c r="J208" s="290"/>
      <c r="K208" s="290"/>
      <c r="L208" s="294"/>
      <c r="M208" s="295"/>
      <c r="N208" s="296"/>
      <c r="O208" s="296"/>
      <c r="P208" s="296"/>
      <c r="Q208" s="296"/>
      <c r="R208" s="296"/>
      <c r="S208" s="296"/>
      <c r="T208" s="297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98" t="s">
        <v>156</v>
      </c>
      <c r="AU208" s="298" t="s">
        <v>87</v>
      </c>
      <c r="AV208" s="15" t="s">
        <v>80</v>
      </c>
      <c r="AW208" s="15" t="s">
        <v>30</v>
      </c>
      <c r="AX208" s="15" t="s">
        <v>75</v>
      </c>
      <c r="AY208" s="298" t="s">
        <v>147</v>
      </c>
    </row>
    <row r="209" s="13" customFormat="1">
      <c r="A209" s="13"/>
      <c r="B209" s="256"/>
      <c r="C209" s="257"/>
      <c r="D209" s="258" t="s">
        <v>156</v>
      </c>
      <c r="E209" s="259" t="s">
        <v>1</v>
      </c>
      <c r="F209" s="260" t="s">
        <v>302</v>
      </c>
      <c r="G209" s="257"/>
      <c r="H209" s="261">
        <v>421</v>
      </c>
      <c r="I209" s="262"/>
      <c r="J209" s="257"/>
      <c r="K209" s="257"/>
      <c r="L209" s="263"/>
      <c r="M209" s="264"/>
      <c r="N209" s="265"/>
      <c r="O209" s="265"/>
      <c r="P209" s="265"/>
      <c r="Q209" s="265"/>
      <c r="R209" s="265"/>
      <c r="S209" s="265"/>
      <c r="T209" s="26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7" t="s">
        <v>156</v>
      </c>
      <c r="AU209" s="267" t="s">
        <v>87</v>
      </c>
      <c r="AV209" s="13" t="s">
        <v>84</v>
      </c>
      <c r="AW209" s="13" t="s">
        <v>30</v>
      </c>
      <c r="AX209" s="13" t="s">
        <v>80</v>
      </c>
      <c r="AY209" s="267" t="s">
        <v>147</v>
      </c>
    </row>
    <row r="210" s="2" customFormat="1" ht="24.15" customHeight="1">
      <c r="A210" s="40"/>
      <c r="B210" s="41"/>
      <c r="C210" s="244" t="s">
        <v>303</v>
      </c>
      <c r="D210" s="244" t="s">
        <v>149</v>
      </c>
      <c r="E210" s="245" t="s">
        <v>304</v>
      </c>
      <c r="F210" s="246" t="s">
        <v>305</v>
      </c>
      <c r="G210" s="247" t="s">
        <v>152</v>
      </c>
      <c r="H210" s="248">
        <v>401.94999999999999</v>
      </c>
      <c r="I210" s="249"/>
      <c r="J210" s="250">
        <f>ROUND(I210*H210,2)</f>
        <v>0</v>
      </c>
      <c r="K210" s="246" t="s">
        <v>153</v>
      </c>
      <c r="L210" s="43"/>
      <c r="M210" s="251" t="s">
        <v>1</v>
      </c>
      <c r="N210" s="252" t="s">
        <v>40</v>
      </c>
      <c r="O210" s="93"/>
      <c r="P210" s="253">
        <f>O210*H210</f>
        <v>0</v>
      </c>
      <c r="Q210" s="253">
        <v>0</v>
      </c>
      <c r="R210" s="253">
        <f>Q210*H210</f>
        <v>0</v>
      </c>
      <c r="S210" s="253">
        <v>0</v>
      </c>
      <c r="T210" s="25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55" t="s">
        <v>154</v>
      </c>
      <c r="AT210" s="255" t="s">
        <v>149</v>
      </c>
      <c r="AU210" s="255" t="s">
        <v>87</v>
      </c>
      <c r="AY210" s="17" t="s">
        <v>147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7" t="s">
        <v>80</v>
      </c>
      <c r="BK210" s="145">
        <f>ROUND(I210*H210,2)</f>
        <v>0</v>
      </c>
      <c r="BL210" s="17" t="s">
        <v>154</v>
      </c>
      <c r="BM210" s="255" t="s">
        <v>306</v>
      </c>
    </row>
    <row r="211" s="13" customFormat="1">
      <c r="A211" s="13"/>
      <c r="B211" s="256"/>
      <c r="C211" s="257"/>
      <c r="D211" s="258" t="s">
        <v>156</v>
      </c>
      <c r="E211" s="259" t="s">
        <v>1</v>
      </c>
      <c r="F211" s="260" t="s">
        <v>307</v>
      </c>
      <c r="G211" s="257"/>
      <c r="H211" s="261">
        <v>392</v>
      </c>
      <c r="I211" s="262"/>
      <c r="J211" s="257"/>
      <c r="K211" s="257"/>
      <c r="L211" s="263"/>
      <c r="M211" s="264"/>
      <c r="N211" s="265"/>
      <c r="O211" s="265"/>
      <c r="P211" s="265"/>
      <c r="Q211" s="265"/>
      <c r="R211" s="265"/>
      <c r="S211" s="265"/>
      <c r="T211" s="26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7" t="s">
        <v>156</v>
      </c>
      <c r="AU211" s="267" t="s">
        <v>87</v>
      </c>
      <c r="AV211" s="13" t="s">
        <v>84</v>
      </c>
      <c r="AW211" s="13" t="s">
        <v>30</v>
      </c>
      <c r="AX211" s="13" t="s">
        <v>75</v>
      </c>
      <c r="AY211" s="267" t="s">
        <v>147</v>
      </c>
    </row>
    <row r="212" s="15" customFormat="1">
      <c r="A212" s="15"/>
      <c r="B212" s="289"/>
      <c r="C212" s="290"/>
      <c r="D212" s="258" t="s">
        <v>156</v>
      </c>
      <c r="E212" s="291" t="s">
        <v>1</v>
      </c>
      <c r="F212" s="292" t="s">
        <v>308</v>
      </c>
      <c r="G212" s="290"/>
      <c r="H212" s="291" t="s">
        <v>1</v>
      </c>
      <c r="I212" s="293"/>
      <c r="J212" s="290"/>
      <c r="K212" s="290"/>
      <c r="L212" s="294"/>
      <c r="M212" s="295"/>
      <c r="N212" s="296"/>
      <c r="O212" s="296"/>
      <c r="P212" s="296"/>
      <c r="Q212" s="296"/>
      <c r="R212" s="296"/>
      <c r="S212" s="296"/>
      <c r="T212" s="297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98" t="s">
        <v>156</v>
      </c>
      <c r="AU212" s="298" t="s">
        <v>87</v>
      </c>
      <c r="AV212" s="15" t="s">
        <v>80</v>
      </c>
      <c r="AW212" s="15" t="s">
        <v>30</v>
      </c>
      <c r="AX212" s="15" t="s">
        <v>75</v>
      </c>
      <c r="AY212" s="298" t="s">
        <v>147</v>
      </c>
    </row>
    <row r="213" s="13" customFormat="1">
      <c r="A213" s="13"/>
      <c r="B213" s="256"/>
      <c r="C213" s="257"/>
      <c r="D213" s="258" t="s">
        <v>156</v>
      </c>
      <c r="E213" s="259" t="s">
        <v>1</v>
      </c>
      <c r="F213" s="260" t="s">
        <v>309</v>
      </c>
      <c r="G213" s="257"/>
      <c r="H213" s="261">
        <v>9.9499999999999993</v>
      </c>
      <c r="I213" s="262"/>
      <c r="J213" s="257"/>
      <c r="K213" s="257"/>
      <c r="L213" s="263"/>
      <c r="M213" s="264"/>
      <c r="N213" s="265"/>
      <c r="O213" s="265"/>
      <c r="P213" s="265"/>
      <c r="Q213" s="265"/>
      <c r="R213" s="265"/>
      <c r="S213" s="265"/>
      <c r="T213" s="26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7" t="s">
        <v>156</v>
      </c>
      <c r="AU213" s="267" t="s">
        <v>87</v>
      </c>
      <c r="AV213" s="13" t="s">
        <v>84</v>
      </c>
      <c r="AW213" s="13" t="s">
        <v>30</v>
      </c>
      <c r="AX213" s="13" t="s">
        <v>75</v>
      </c>
      <c r="AY213" s="267" t="s">
        <v>147</v>
      </c>
    </row>
    <row r="214" s="14" customFormat="1">
      <c r="A214" s="14"/>
      <c r="B214" s="268"/>
      <c r="C214" s="269"/>
      <c r="D214" s="258" t="s">
        <v>156</v>
      </c>
      <c r="E214" s="270" t="s">
        <v>1</v>
      </c>
      <c r="F214" s="271" t="s">
        <v>159</v>
      </c>
      <c r="G214" s="269"/>
      <c r="H214" s="272">
        <v>401.94999999999999</v>
      </c>
      <c r="I214" s="273"/>
      <c r="J214" s="269"/>
      <c r="K214" s="269"/>
      <c r="L214" s="274"/>
      <c r="M214" s="275"/>
      <c r="N214" s="276"/>
      <c r="O214" s="276"/>
      <c r="P214" s="276"/>
      <c r="Q214" s="276"/>
      <c r="R214" s="276"/>
      <c r="S214" s="276"/>
      <c r="T214" s="27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78" t="s">
        <v>156</v>
      </c>
      <c r="AU214" s="278" t="s">
        <v>87</v>
      </c>
      <c r="AV214" s="14" t="s">
        <v>154</v>
      </c>
      <c r="AW214" s="14" t="s">
        <v>30</v>
      </c>
      <c r="AX214" s="14" t="s">
        <v>80</v>
      </c>
      <c r="AY214" s="278" t="s">
        <v>147</v>
      </c>
    </row>
    <row r="215" s="2" customFormat="1" ht="24.15" customHeight="1">
      <c r="A215" s="40"/>
      <c r="B215" s="41"/>
      <c r="C215" s="244" t="s">
        <v>310</v>
      </c>
      <c r="D215" s="244" t="s">
        <v>149</v>
      </c>
      <c r="E215" s="245" t="s">
        <v>311</v>
      </c>
      <c r="F215" s="246" t="s">
        <v>312</v>
      </c>
      <c r="G215" s="247" t="s">
        <v>152</v>
      </c>
      <c r="H215" s="248">
        <v>420.42000000000002</v>
      </c>
      <c r="I215" s="249"/>
      <c r="J215" s="250">
        <f>ROUND(I215*H215,2)</f>
        <v>0</v>
      </c>
      <c r="K215" s="246" t="s">
        <v>1</v>
      </c>
      <c r="L215" s="43"/>
      <c r="M215" s="251" t="s">
        <v>1</v>
      </c>
      <c r="N215" s="252" t="s">
        <v>40</v>
      </c>
      <c r="O215" s="93"/>
      <c r="P215" s="253">
        <f>O215*H215</f>
        <v>0</v>
      </c>
      <c r="Q215" s="253">
        <v>0</v>
      </c>
      <c r="R215" s="253">
        <f>Q215*H215</f>
        <v>0</v>
      </c>
      <c r="S215" s="253">
        <v>0</v>
      </c>
      <c r="T215" s="25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55" t="s">
        <v>154</v>
      </c>
      <c r="AT215" s="255" t="s">
        <v>149</v>
      </c>
      <c r="AU215" s="255" t="s">
        <v>87</v>
      </c>
      <c r="AY215" s="17" t="s">
        <v>147</v>
      </c>
      <c r="BE215" s="145">
        <f>IF(N215="základní",J215,0)</f>
        <v>0</v>
      </c>
      <c r="BF215" s="145">
        <f>IF(N215="snížená",J215,0)</f>
        <v>0</v>
      </c>
      <c r="BG215" s="145">
        <f>IF(N215="zákl. přenesená",J215,0)</f>
        <v>0</v>
      </c>
      <c r="BH215" s="145">
        <f>IF(N215="sníž. přenesená",J215,0)</f>
        <v>0</v>
      </c>
      <c r="BI215" s="145">
        <f>IF(N215="nulová",J215,0)</f>
        <v>0</v>
      </c>
      <c r="BJ215" s="17" t="s">
        <v>80</v>
      </c>
      <c r="BK215" s="145">
        <f>ROUND(I215*H215,2)</f>
        <v>0</v>
      </c>
      <c r="BL215" s="17" t="s">
        <v>154</v>
      </c>
      <c r="BM215" s="255" t="s">
        <v>313</v>
      </c>
    </row>
    <row r="216" s="13" customFormat="1">
      <c r="A216" s="13"/>
      <c r="B216" s="256"/>
      <c r="C216" s="257"/>
      <c r="D216" s="258" t="s">
        <v>156</v>
      </c>
      <c r="E216" s="259" t="s">
        <v>1</v>
      </c>
      <c r="F216" s="260" t="s">
        <v>314</v>
      </c>
      <c r="G216" s="257"/>
      <c r="H216" s="261">
        <v>410</v>
      </c>
      <c r="I216" s="262"/>
      <c r="J216" s="257"/>
      <c r="K216" s="257"/>
      <c r="L216" s="263"/>
      <c r="M216" s="264"/>
      <c r="N216" s="265"/>
      <c r="O216" s="265"/>
      <c r="P216" s="265"/>
      <c r="Q216" s="265"/>
      <c r="R216" s="265"/>
      <c r="S216" s="265"/>
      <c r="T216" s="26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7" t="s">
        <v>156</v>
      </c>
      <c r="AU216" s="267" t="s">
        <v>87</v>
      </c>
      <c r="AV216" s="13" t="s">
        <v>84</v>
      </c>
      <c r="AW216" s="13" t="s">
        <v>30</v>
      </c>
      <c r="AX216" s="13" t="s">
        <v>75</v>
      </c>
      <c r="AY216" s="267" t="s">
        <v>147</v>
      </c>
    </row>
    <row r="217" s="15" customFormat="1">
      <c r="A217" s="15"/>
      <c r="B217" s="289"/>
      <c r="C217" s="290"/>
      <c r="D217" s="258" t="s">
        <v>156</v>
      </c>
      <c r="E217" s="291" t="s">
        <v>1</v>
      </c>
      <c r="F217" s="292" t="s">
        <v>308</v>
      </c>
      <c r="G217" s="290"/>
      <c r="H217" s="291" t="s">
        <v>1</v>
      </c>
      <c r="I217" s="293"/>
      <c r="J217" s="290"/>
      <c r="K217" s="290"/>
      <c r="L217" s="294"/>
      <c r="M217" s="295"/>
      <c r="N217" s="296"/>
      <c r="O217" s="296"/>
      <c r="P217" s="296"/>
      <c r="Q217" s="296"/>
      <c r="R217" s="296"/>
      <c r="S217" s="296"/>
      <c r="T217" s="297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98" t="s">
        <v>156</v>
      </c>
      <c r="AU217" s="298" t="s">
        <v>87</v>
      </c>
      <c r="AV217" s="15" t="s">
        <v>80</v>
      </c>
      <c r="AW217" s="15" t="s">
        <v>30</v>
      </c>
      <c r="AX217" s="15" t="s">
        <v>75</v>
      </c>
      <c r="AY217" s="298" t="s">
        <v>147</v>
      </c>
    </row>
    <row r="218" s="13" customFormat="1">
      <c r="A218" s="13"/>
      <c r="B218" s="256"/>
      <c r="C218" s="257"/>
      <c r="D218" s="258" t="s">
        <v>156</v>
      </c>
      <c r="E218" s="259" t="s">
        <v>1</v>
      </c>
      <c r="F218" s="260" t="s">
        <v>315</v>
      </c>
      <c r="G218" s="257"/>
      <c r="H218" s="261">
        <v>10.42</v>
      </c>
      <c r="I218" s="262"/>
      <c r="J218" s="257"/>
      <c r="K218" s="257"/>
      <c r="L218" s="263"/>
      <c r="M218" s="264"/>
      <c r="N218" s="265"/>
      <c r="O218" s="265"/>
      <c r="P218" s="265"/>
      <c r="Q218" s="265"/>
      <c r="R218" s="265"/>
      <c r="S218" s="265"/>
      <c r="T218" s="26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67" t="s">
        <v>156</v>
      </c>
      <c r="AU218" s="267" t="s">
        <v>87</v>
      </c>
      <c r="AV218" s="13" t="s">
        <v>84</v>
      </c>
      <c r="AW218" s="13" t="s">
        <v>30</v>
      </c>
      <c r="AX218" s="13" t="s">
        <v>75</v>
      </c>
      <c r="AY218" s="267" t="s">
        <v>147</v>
      </c>
    </row>
    <row r="219" s="14" customFormat="1">
      <c r="A219" s="14"/>
      <c r="B219" s="268"/>
      <c r="C219" s="269"/>
      <c r="D219" s="258" t="s">
        <v>156</v>
      </c>
      <c r="E219" s="270" t="s">
        <v>1</v>
      </c>
      <c r="F219" s="271" t="s">
        <v>159</v>
      </c>
      <c r="G219" s="269"/>
      <c r="H219" s="272">
        <v>420.42000000000002</v>
      </c>
      <c r="I219" s="273"/>
      <c r="J219" s="269"/>
      <c r="K219" s="269"/>
      <c r="L219" s="274"/>
      <c r="M219" s="275"/>
      <c r="N219" s="276"/>
      <c r="O219" s="276"/>
      <c r="P219" s="276"/>
      <c r="Q219" s="276"/>
      <c r="R219" s="276"/>
      <c r="S219" s="276"/>
      <c r="T219" s="277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78" t="s">
        <v>156</v>
      </c>
      <c r="AU219" s="278" t="s">
        <v>87</v>
      </c>
      <c r="AV219" s="14" t="s">
        <v>154</v>
      </c>
      <c r="AW219" s="14" t="s">
        <v>30</v>
      </c>
      <c r="AX219" s="14" t="s">
        <v>80</v>
      </c>
      <c r="AY219" s="278" t="s">
        <v>147</v>
      </c>
    </row>
    <row r="220" s="2" customFormat="1" ht="16.5" customHeight="1">
      <c r="A220" s="40"/>
      <c r="B220" s="41"/>
      <c r="C220" s="244" t="s">
        <v>316</v>
      </c>
      <c r="D220" s="244" t="s">
        <v>149</v>
      </c>
      <c r="E220" s="245" t="s">
        <v>317</v>
      </c>
      <c r="F220" s="246" t="s">
        <v>318</v>
      </c>
      <c r="G220" s="247" t="s">
        <v>152</v>
      </c>
      <c r="H220" s="248">
        <v>6</v>
      </c>
      <c r="I220" s="249"/>
      <c r="J220" s="250">
        <f>ROUND(I220*H220,2)</f>
        <v>0</v>
      </c>
      <c r="K220" s="246" t="s">
        <v>153</v>
      </c>
      <c r="L220" s="43"/>
      <c r="M220" s="251" t="s">
        <v>1</v>
      </c>
      <c r="N220" s="252" t="s">
        <v>40</v>
      </c>
      <c r="O220" s="93"/>
      <c r="P220" s="253">
        <f>O220*H220</f>
        <v>0</v>
      </c>
      <c r="Q220" s="253">
        <v>0.23000000000000001</v>
      </c>
      <c r="R220" s="253">
        <f>Q220*H220</f>
        <v>1.3800000000000001</v>
      </c>
      <c r="S220" s="253">
        <v>0</v>
      </c>
      <c r="T220" s="25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55" t="s">
        <v>154</v>
      </c>
      <c r="AT220" s="255" t="s">
        <v>149</v>
      </c>
      <c r="AU220" s="255" t="s">
        <v>87</v>
      </c>
      <c r="AY220" s="17" t="s">
        <v>147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7" t="s">
        <v>80</v>
      </c>
      <c r="BK220" s="145">
        <f>ROUND(I220*H220,2)</f>
        <v>0</v>
      </c>
      <c r="BL220" s="17" t="s">
        <v>154</v>
      </c>
      <c r="BM220" s="255" t="s">
        <v>319</v>
      </c>
    </row>
    <row r="221" s="13" customFormat="1">
      <c r="A221" s="13"/>
      <c r="B221" s="256"/>
      <c r="C221" s="257"/>
      <c r="D221" s="258" t="s">
        <v>156</v>
      </c>
      <c r="E221" s="259" t="s">
        <v>1</v>
      </c>
      <c r="F221" s="260" t="s">
        <v>320</v>
      </c>
      <c r="G221" s="257"/>
      <c r="H221" s="261">
        <v>6</v>
      </c>
      <c r="I221" s="262"/>
      <c r="J221" s="257"/>
      <c r="K221" s="257"/>
      <c r="L221" s="263"/>
      <c r="M221" s="264"/>
      <c r="N221" s="265"/>
      <c r="O221" s="265"/>
      <c r="P221" s="265"/>
      <c r="Q221" s="265"/>
      <c r="R221" s="265"/>
      <c r="S221" s="265"/>
      <c r="T221" s="26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7" t="s">
        <v>156</v>
      </c>
      <c r="AU221" s="267" t="s">
        <v>87</v>
      </c>
      <c r="AV221" s="13" t="s">
        <v>84</v>
      </c>
      <c r="AW221" s="13" t="s">
        <v>30</v>
      </c>
      <c r="AX221" s="13" t="s">
        <v>80</v>
      </c>
      <c r="AY221" s="267" t="s">
        <v>147</v>
      </c>
    </row>
    <row r="222" s="12" customFormat="1" ht="20.88" customHeight="1">
      <c r="A222" s="12"/>
      <c r="B222" s="228"/>
      <c r="C222" s="229"/>
      <c r="D222" s="230" t="s">
        <v>74</v>
      </c>
      <c r="E222" s="242" t="s">
        <v>321</v>
      </c>
      <c r="F222" s="242" t="s">
        <v>322</v>
      </c>
      <c r="G222" s="229"/>
      <c r="H222" s="229"/>
      <c r="I222" s="232"/>
      <c r="J222" s="243">
        <f>BK222</f>
        <v>0</v>
      </c>
      <c r="K222" s="229"/>
      <c r="L222" s="234"/>
      <c r="M222" s="235"/>
      <c r="N222" s="236"/>
      <c r="O222" s="236"/>
      <c r="P222" s="237">
        <f>SUM(P223:P238)</f>
        <v>0</v>
      </c>
      <c r="Q222" s="236"/>
      <c r="R222" s="237">
        <f>SUM(R223:R238)</f>
        <v>0</v>
      </c>
      <c r="S222" s="236"/>
      <c r="T222" s="238">
        <f>SUM(T223:T238)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39" t="s">
        <v>80</v>
      </c>
      <c r="AT222" s="240" t="s">
        <v>74</v>
      </c>
      <c r="AU222" s="240" t="s">
        <v>84</v>
      </c>
      <c r="AY222" s="239" t="s">
        <v>147</v>
      </c>
      <c r="BK222" s="241">
        <f>SUM(BK223:BK238)</f>
        <v>0</v>
      </c>
    </row>
    <row r="223" s="2" customFormat="1" ht="21.75" customHeight="1">
      <c r="A223" s="40"/>
      <c r="B223" s="41"/>
      <c r="C223" s="244" t="s">
        <v>323</v>
      </c>
      <c r="D223" s="244" t="s">
        <v>149</v>
      </c>
      <c r="E223" s="245" t="s">
        <v>324</v>
      </c>
      <c r="F223" s="246" t="s">
        <v>325</v>
      </c>
      <c r="G223" s="247" t="s">
        <v>152</v>
      </c>
      <c r="H223" s="248">
        <v>375.30000000000001</v>
      </c>
      <c r="I223" s="249"/>
      <c r="J223" s="250">
        <f>ROUND(I223*H223,2)</f>
        <v>0</v>
      </c>
      <c r="K223" s="246" t="s">
        <v>153</v>
      </c>
      <c r="L223" s="43"/>
      <c r="M223" s="251" t="s">
        <v>1</v>
      </c>
      <c r="N223" s="252" t="s">
        <v>40</v>
      </c>
      <c r="O223" s="93"/>
      <c r="P223" s="253">
        <f>O223*H223</f>
        <v>0</v>
      </c>
      <c r="Q223" s="253">
        <v>0</v>
      </c>
      <c r="R223" s="253">
        <f>Q223*H223</f>
        <v>0</v>
      </c>
      <c r="S223" s="253">
        <v>0</v>
      </c>
      <c r="T223" s="25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55" t="s">
        <v>154</v>
      </c>
      <c r="AT223" s="255" t="s">
        <v>149</v>
      </c>
      <c r="AU223" s="255" t="s">
        <v>87</v>
      </c>
      <c r="AY223" s="17" t="s">
        <v>147</v>
      </c>
      <c r="BE223" s="145">
        <f>IF(N223="základní",J223,0)</f>
        <v>0</v>
      </c>
      <c r="BF223" s="145">
        <f>IF(N223="snížená",J223,0)</f>
        <v>0</v>
      </c>
      <c r="BG223" s="145">
        <f>IF(N223="zákl. přenesená",J223,0)</f>
        <v>0</v>
      </c>
      <c r="BH223" s="145">
        <f>IF(N223="sníž. přenesená",J223,0)</f>
        <v>0</v>
      </c>
      <c r="BI223" s="145">
        <f>IF(N223="nulová",J223,0)</f>
        <v>0</v>
      </c>
      <c r="BJ223" s="17" t="s">
        <v>80</v>
      </c>
      <c r="BK223" s="145">
        <f>ROUND(I223*H223,2)</f>
        <v>0</v>
      </c>
      <c r="BL223" s="17" t="s">
        <v>154</v>
      </c>
      <c r="BM223" s="255" t="s">
        <v>326</v>
      </c>
    </row>
    <row r="224" s="13" customFormat="1">
      <c r="A224" s="13"/>
      <c r="B224" s="256"/>
      <c r="C224" s="257"/>
      <c r="D224" s="258" t="s">
        <v>156</v>
      </c>
      <c r="E224" s="259" t="s">
        <v>1</v>
      </c>
      <c r="F224" s="260" t="s">
        <v>327</v>
      </c>
      <c r="G224" s="257"/>
      <c r="H224" s="261">
        <v>366</v>
      </c>
      <c r="I224" s="262"/>
      <c r="J224" s="257"/>
      <c r="K224" s="257"/>
      <c r="L224" s="263"/>
      <c r="M224" s="264"/>
      <c r="N224" s="265"/>
      <c r="O224" s="265"/>
      <c r="P224" s="265"/>
      <c r="Q224" s="265"/>
      <c r="R224" s="265"/>
      <c r="S224" s="265"/>
      <c r="T224" s="26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7" t="s">
        <v>156</v>
      </c>
      <c r="AU224" s="267" t="s">
        <v>87</v>
      </c>
      <c r="AV224" s="13" t="s">
        <v>84</v>
      </c>
      <c r="AW224" s="13" t="s">
        <v>30</v>
      </c>
      <c r="AX224" s="13" t="s">
        <v>75</v>
      </c>
      <c r="AY224" s="267" t="s">
        <v>147</v>
      </c>
    </row>
    <row r="225" s="15" customFormat="1">
      <c r="A225" s="15"/>
      <c r="B225" s="289"/>
      <c r="C225" s="290"/>
      <c r="D225" s="258" t="s">
        <v>156</v>
      </c>
      <c r="E225" s="291" t="s">
        <v>1</v>
      </c>
      <c r="F225" s="292" t="s">
        <v>308</v>
      </c>
      <c r="G225" s="290"/>
      <c r="H225" s="291" t="s">
        <v>1</v>
      </c>
      <c r="I225" s="293"/>
      <c r="J225" s="290"/>
      <c r="K225" s="290"/>
      <c r="L225" s="294"/>
      <c r="M225" s="295"/>
      <c r="N225" s="296"/>
      <c r="O225" s="296"/>
      <c r="P225" s="296"/>
      <c r="Q225" s="296"/>
      <c r="R225" s="296"/>
      <c r="S225" s="296"/>
      <c r="T225" s="297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98" t="s">
        <v>156</v>
      </c>
      <c r="AU225" s="298" t="s">
        <v>87</v>
      </c>
      <c r="AV225" s="15" t="s">
        <v>80</v>
      </c>
      <c r="AW225" s="15" t="s">
        <v>30</v>
      </c>
      <c r="AX225" s="15" t="s">
        <v>75</v>
      </c>
      <c r="AY225" s="298" t="s">
        <v>147</v>
      </c>
    </row>
    <row r="226" s="13" customFormat="1">
      <c r="A226" s="13"/>
      <c r="B226" s="256"/>
      <c r="C226" s="257"/>
      <c r="D226" s="258" t="s">
        <v>156</v>
      </c>
      <c r="E226" s="259" t="s">
        <v>1</v>
      </c>
      <c r="F226" s="260" t="s">
        <v>328</v>
      </c>
      <c r="G226" s="257"/>
      <c r="H226" s="261">
        <v>9.3000000000000007</v>
      </c>
      <c r="I226" s="262"/>
      <c r="J226" s="257"/>
      <c r="K226" s="257"/>
      <c r="L226" s="263"/>
      <c r="M226" s="264"/>
      <c r="N226" s="265"/>
      <c r="O226" s="265"/>
      <c r="P226" s="265"/>
      <c r="Q226" s="265"/>
      <c r="R226" s="265"/>
      <c r="S226" s="265"/>
      <c r="T226" s="26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7" t="s">
        <v>156</v>
      </c>
      <c r="AU226" s="267" t="s">
        <v>87</v>
      </c>
      <c r="AV226" s="13" t="s">
        <v>84</v>
      </c>
      <c r="AW226" s="13" t="s">
        <v>30</v>
      </c>
      <c r="AX226" s="13" t="s">
        <v>75</v>
      </c>
      <c r="AY226" s="267" t="s">
        <v>147</v>
      </c>
    </row>
    <row r="227" s="14" customFormat="1">
      <c r="A227" s="14"/>
      <c r="B227" s="268"/>
      <c r="C227" s="269"/>
      <c r="D227" s="258" t="s">
        <v>156</v>
      </c>
      <c r="E227" s="270" t="s">
        <v>1</v>
      </c>
      <c r="F227" s="271" t="s">
        <v>159</v>
      </c>
      <c r="G227" s="269"/>
      <c r="H227" s="272">
        <v>375.30000000000001</v>
      </c>
      <c r="I227" s="273"/>
      <c r="J227" s="269"/>
      <c r="K227" s="269"/>
      <c r="L227" s="274"/>
      <c r="M227" s="275"/>
      <c r="N227" s="276"/>
      <c r="O227" s="276"/>
      <c r="P227" s="276"/>
      <c r="Q227" s="276"/>
      <c r="R227" s="276"/>
      <c r="S227" s="276"/>
      <c r="T227" s="27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78" t="s">
        <v>156</v>
      </c>
      <c r="AU227" s="278" t="s">
        <v>87</v>
      </c>
      <c r="AV227" s="14" t="s">
        <v>154</v>
      </c>
      <c r="AW227" s="14" t="s">
        <v>30</v>
      </c>
      <c r="AX227" s="14" t="s">
        <v>80</v>
      </c>
      <c r="AY227" s="278" t="s">
        <v>147</v>
      </c>
    </row>
    <row r="228" s="2" customFormat="1" ht="33" customHeight="1">
      <c r="A228" s="40"/>
      <c r="B228" s="41"/>
      <c r="C228" s="244" t="s">
        <v>329</v>
      </c>
      <c r="D228" s="244" t="s">
        <v>149</v>
      </c>
      <c r="E228" s="245" t="s">
        <v>330</v>
      </c>
      <c r="F228" s="246" t="s">
        <v>331</v>
      </c>
      <c r="G228" s="247" t="s">
        <v>152</v>
      </c>
      <c r="H228" s="248">
        <v>380.26999999999998</v>
      </c>
      <c r="I228" s="249"/>
      <c r="J228" s="250">
        <f>ROUND(I228*H228,2)</f>
        <v>0</v>
      </c>
      <c r="K228" s="246" t="s">
        <v>153</v>
      </c>
      <c r="L228" s="43"/>
      <c r="M228" s="251" t="s">
        <v>1</v>
      </c>
      <c r="N228" s="252" t="s">
        <v>40</v>
      </c>
      <c r="O228" s="93"/>
      <c r="P228" s="253">
        <f>O228*H228</f>
        <v>0</v>
      </c>
      <c r="Q228" s="253">
        <v>0</v>
      </c>
      <c r="R228" s="253">
        <f>Q228*H228</f>
        <v>0</v>
      </c>
      <c r="S228" s="253">
        <v>0</v>
      </c>
      <c r="T228" s="25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55" t="s">
        <v>154</v>
      </c>
      <c r="AT228" s="255" t="s">
        <v>149</v>
      </c>
      <c r="AU228" s="255" t="s">
        <v>87</v>
      </c>
      <c r="AY228" s="17" t="s">
        <v>147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7" t="s">
        <v>80</v>
      </c>
      <c r="BK228" s="145">
        <f>ROUND(I228*H228,2)</f>
        <v>0</v>
      </c>
      <c r="BL228" s="17" t="s">
        <v>154</v>
      </c>
      <c r="BM228" s="255" t="s">
        <v>332</v>
      </c>
    </row>
    <row r="229" s="13" customFormat="1">
      <c r="A229" s="13"/>
      <c r="B229" s="256"/>
      <c r="C229" s="257"/>
      <c r="D229" s="258" t="s">
        <v>156</v>
      </c>
      <c r="E229" s="259" t="s">
        <v>1</v>
      </c>
      <c r="F229" s="260" t="s">
        <v>333</v>
      </c>
      <c r="G229" s="257"/>
      <c r="H229" s="261">
        <v>377</v>
      </c>
      <c r="I229" s="262"/>
      <c r="J229" s="257"/>
      <c r="K229" s="257"/>
      <c r="L229" s="263"/>
      <c r="M229" s="264"/>
      <c r="N229" s="265"/>
      <c r="O229" s="265"/>
      <c r="P229" s="265"/>
      <c r="Q229" s="265"/>
      <c r="R229" s="265"/>
      <c r="S229" s="265"/>
      <c r="T229" s="26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67" t="s">
        <v>156</v>
      </c>
      <c r="AU229" s="267" t="s">
        <v>87</v>
      </c>
      <c r="AV229" s="13" t="s">
        <v>84</v>
      </c>
      <c r="AW229" s="13" t="s">
        <v>30</v>
      </c>
      <c r="AX229" s="13" t="s">
        <v>75</v>
      </c>
      <c r="AY229" s="267" t="s">
        <v>147</v>
      </c>
    </row>
    <row r="230" s="15" customFormat="1">
      <c r="A230" s="15"/>
      <c r="B230" s="289"/>
      <c r="C230" s="290"/>
      <c r="D230" s="258" t="s">
        <v>156</v>
      </c>
      <c r="E230" s="291" t="s">
        <v>1</v>
      </c>
      <c r="F230" s="292" t="s">
        <v>308</v>
      </c>
      <c r="G230" s="290"/>
      <c r="H230" s="291" t="s">
        <v>1</v>
      </c>
      <c r="I230" s="293"/>
      <c r="J230" s="290"/>
      <c r="K230" s="290"/>
      <c r="L230" s="294"/>
      <c r="M230" s="295"/>
      <c r="N230" s="296"/>
      <c r="O230" s="296"/>
      <c r="P230" s="296"/>
      <c r="Q230" s="296"/>
      <c r="R230" s="296"/>
      <c r="S230" s="296"/>
      <c r="T230" s="297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98" t="s">
        <v>156</v>
      </c>
      <c r="AU230" s="298" t="s">
        <v>87</v>
      </c>
      <c r="AV230" s="15" t="s">
        <v>80</v>
      </c>
      <c r="AW230" s="15" t="s">
        <v>30</v>
      </c>
      <c r="AX230" s="15" t="s">
        <v>75</v>
      </c>
      <c r="AY230" s="298" t="s">
        <v>147</v>
      </c>
    </row>
    <row r="231" s="13" customFormat="1">
      <c r="A231" s="13"/>
      <c r="B231" s="256"/>
      <c r="C231" s="257"/>
      <c r="D231" s="258" t="s">
        <v>156</v>
      </c>
      <c r="E231" s="259" t="s">
        <v>1</v>
      </c>
      <c r="F231" s="260" t="s">
        <v>334</v>
      </c>
      <c r="G231" s="257"/>
      <c r="H231" s="261">
        <v>3.27</v>
      </c>
      <c r="I231" s="262"/>
      <c r="J231" s="257"/>
      <c r="K231" s="257"/>
      <c r="L231" s="263"/>
      <c r="M231" s="264"/>
      <c r="N231" s="265"/>
      <c r="O231" s="265"/>
      <c r="P231" s="265"/>
      <c r="Q231" s="265"/>
      <c r="R231" s="265"/>
      <c r="S231" s="265"/>
      <c r="T231" s="26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7" t="s">
        <v>156</v>
      </c>
      <c r="AU231" s="267" t="s">
        <v>87</v>
      </c>
      <c r="AV231" s="13" t="s">
        <v>84</v>
      </c>
      <c r="AW231" s="13" t="s">
        <v>30</v>
      </c>
      <c r="AX231" s="13" t="s">
        <v>75</v>
      </c>
      <c r="AY231" s="267" t="s">
        <v>147</v>
      </c>
    </row>
    <row r="232" s="14" customFormat="1">
      <c r="A232" s="14"/>
      <c r="B232" s="268"/>
      <c r="C232" s="269"/>
      <c r="D232" s="258" t="s">
        <v>156</v>
      </c>
      <c r="E232" s="270" t="s">
        <v>1</v>
      </c>
      <c r="F232" s="271" t="s">
        <v>159</v>
      </c>
      <c r="G232" s="269"/>
      <c r="H232" s="272">
        <v>380.26999999999998</v>
      </c>
      <c r="I232" s="273"/>
      <c r="J232" s="269"/>
      <c r="K232" s="269"/>
      <c r="L232" s="274"/>
      <c r="M232" s="275"/>
      <c r="N232" s="276"/>
      <c r="O232" s="276"/>
      <c r="P232" s="276"/>
      <c r="Q232" s="276"/>
      <c r="R232" s="276"/>
      <c r="S232" s="276"/>
      <c r="T232" s="27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78" t="s">
        <v>156</v>
      </c>
      <c r="AU232" s="278" t="s">
        <v>87</v>
      </c>
      <c r="AV232" s="14" t="s">
        <v>154</v>
      </c>
      <c r="AW232" s="14" t="s">
        <v>30</v>
      </c>
      <c r="AX232" s="14" t="s">
        <v>80</v>
      </c>
      <c r="AY232" s="278" t="s">
        <v>147</v>
      </c>
    </row>
    <row r="233" s="2" customFormat="1" ht="33" customHeight="1">
      <c r="A233" s="40"/>
      <c r="B233" s="41"/>
      <c r="C233" s="244" t="s">
        <v>335</v>
      </c>
      <c r="D233" s="244" t="s">
        <v>149</v>
      </c>
      <c r="E233" s="245" t="s">
        <v>336</v>
      </c>
      <c r="F233" s="246" t="s">
        <v>337</v>
      </c>
      <c r="G233" s="247" t="s">
        <v>152</v>
      </c>
      <c r="H233" s="248">
        <v>375.30000000000001</v>
      </c>
      <c r="I233" s="249"/>
      <c r="J233" s="250">
        <f>ROUND(I233*H233,2)</f>
        <v>0</v>
      </c>
      <c r="K233" s="246" t="s">
        <v>153</v>
      </c>
      <c r="L233" s="43"/>
      <c r="M233" s="251" t="s">
        <v>1</v>
      </c>
      <c r="N233" s="252" t="s">
        <v>40</v>
      </c>
      <c r="O233" s="93"/>
      <c r="P233" s="253">
        <f>O233*H233</f>
        <v>0</v>
      </c>
      <c r="Q233" s="253">
        <v>0</v>
      </c>
      <c r="R233" s="253">
        <f>Q233*H233</f>
        <v>0</v>
      </c>
      <c r="S233" s="253">
        <v>0</v>
      </c>
      <c r="T233" s="25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55" t="s">
        <v>154</v>
      </c>
      <c r="AT233" s="255" t="s">
        <v>149</v>
      </c>
      <c r="AU233" s="255" t="s">
        <v>87</v>
      </c>
      <c r="AY233" s="17" t="s">
        <v>147</v>
      </c>
      <c r="BE233" s="145">
        <f>IF(N233="základní",J233,0)</f>
        <v>0</v>
      </c>
      <c r="BF233" s="145">
        <f>IF(N233="snížená",J233,0)</f>
        <v>0</v>
      </c>
      <c r="BG233" s="145">
        <f>IF(N233="zákl. přenesená",J233,0)</f>
        <v>0</v>
      </c>
      <c r="BH233" s="145">
        <f>IF(N233="sníž. přenesená",J233,0)</f>
        <v>0</v>
      </c>
      <c r="BI233" s="145">
        <f>IF(N233="nulová",J233,0)</f>
        <v>0</v>
      </c>
      <c r="BJ233" s="17" t="s">
        <v>80</v>
      </c>
      <c r="BK233" s="145">
        <f>ROUND(I233*H233,2)</f>
        <v>0</v>
      </c>
      <c r="BL233" s="17" t="s">
        <v>154</v>
      </c>
      <c r="BM233" s="255" t="s">
        <v>338</v>
      </c>
    </row>
    <row r="234" s="2" customFormat="1">
      <c r="A234" s="40"/>
      <c r="B234" s="41"/>
      <c r="C234" s="42"/>
      <c r="D234" s="258" t="s">
        <v>339</v>
      </c>
      <c r="E234" s="42"/>
      <c r="F234" s="299" t="s">
        <v>340</v>
      </c>
      <c r="G234" s="42"/>
      <c r="H234" s="42"/>
      <c r="I234" s="214"/>
      <c r="J234" s="42"/>
      <c r="K234" s="42"/>
      <c r="L234" s="43"/>
      <c r="M234" s="300"/>
      <c r="N234" s="301"/>
      <c r="O234" s="93"/>
      <c r="P234" s="93"/>
      <c r="Q234" s="93"/>
      <c r="R234" s="93"/>
      <c r="S234" s="93"/>
      <c r="T234" s="94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7" t="s">
        <v>339</v>
      </c>
      <c r="AU234" s="17" t="s">
        <v>87</v>
      </c>
    </row>
    <row r="235" s="13" customFormat="1">
      <c r="A235" s="13"/>
      <c r="B235" s="256"/>
      <c r="C235" s="257"/>
      <c r="D235" s="258" t="s">
        <v>156</v>
      </c>
      <c r="E235" s="259" t="s">
        <v>1</v>
      </c>
      <c r="F235" s="260" t="s">
        <v>327</v>
      </c>
      <c r="G235" s="257"/>
      <c r="H235" s="261">
        <v>366</v>
      </c>
      <c r="I235" s="262"/>
      <c r="J235" s="257"/>
      <c r="K235" s="257"/>
      <c r="L235" s="263"/>
      <c r="M235" s="264"/>
      <c r="N235" s="265"/>
      <c r="O235" s="265"/>
      <c r="P235" s="265"/>
      <c r="Q235" s="265"/>
      <c r="R235" s="265"/>
      <c r="S235" s="265"/>
      <c r="T235" s="26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67" t="s">
        <v>156</v>
      </c>
      <c r="AU235" s="267" t="s">
        <v>87</v>
      </c>
      <c r="AV235" s="13" t="s">
        <v>84</v>
      </c>
      <c r="AW235" s="13" t="s">
        <v>30</v>
      </c>
      <c r="AX235" s="13" t="s">
        <v>75</v>
      </c>
      <c r="AY235" s="267" t="s">
        <v>147</v>
      </c>
    </row>
    <row r="236" s="15" customFormat="1">
      <c r="A236" s="15"/>
      <c r="B236" s="289"/>
      <c r="C236" s="290"/>
      <c r="D236" s="258" t="s">
        <v>156</v>
      </c>
      <c r="E236" s="291" t="s">
        <v>1</v>
      </c>
      <c r="F236" s="292" t="s">
        <v>308</v>
      </c>
      <c r="G236" s="290"/>
      <c r="H236" s="291" t="s">
        <v>1</v>
      </c>
      <c r="I236" s="293"/>
      <c r="J236" s="290"/>
      <c r="K236" s="290"/>
      <c r="L236" s="294"/>
      <c r="M236" s="295"/>
      <c r="N236" s="296"/>
      <c r="O236" s="296"/>
      <c r="P236" s="296"/>
      <c r="Q236" s="296"/>
      <c r="R236" s="296"/>
      <c r="S236" s="296"/>
      <c r="T236" s="297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98" t="s">
        <v>156</v>
      </c>
      <c r="AU236" s="298" t="s">
        <v>87</v>
      </c>
      <c r="AV236" s="15" t="s">
        <v>80</v>
      </c>
      <c r="AW236" s="15" t="s">
        <v>30</v>
      </c>
      <c r="AX236" s="15" t="s">
        <v>75</v>
      </c>
      <c r="AY236" s="298" t="s">
        <v>147</v>
      </c>
    </row>
    <row r="237" s="13" customFormat="1">
      <c r="A237" s="13"/>
      <c r="B237" s="256"/>
      <c r="C237" s="257"/>
      <c r="D237" s="258" t="s">
        <v>156</v>
      </c>
      <c r="E237" s="259" t="s">
        <v>1</v>
      </c>
      <c r="F237" s="260" t="s">
        <v>328</v>
      </c>
      <c r="G237" s="257"/>
      <c r="H237" s="261">
        <v>9.3000000000000007</v>
      </c>
      <c r="I237" s="262"/>
      <c r="J237" s="257"/>
      <c r="K237" s="257"/>
      <c r="L237" s="263"/>
      <c r="M237" s="264"/>
      <c r="N237" s="265"/>
      <c r="O237" s="265"/>
      <c r="P237" s="265"/>
      <c r="Q237" s="265"/>
      <c r="R237" s="265"/>
      <c r="S237" s="265"/>
      <c r="T237" s="26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7" t="s">
        <v>156</v>
      </c>
      <c r="AU237" s="267" t="s">
        <v>87</v>
      </c>
      <c r="AV237" s="13" t="s">
        <v>84</v>
      </c>
      <c r="AW237" s="13" t="s">
        <v>30</v>
      </c>
      <c r="AX237" s="13" t="s">
        <v>75</v>
      </c>
      <c r="AY237" s="267" t="s">
        <v>147</v>
      </c>
    </row>
    <row r="238" s="14" customFormat="1">
      <c r="A238" s="14"/>
      <c r="B238" s="268"/>
      <c r="C238" s="269"/>
      <c r="D238" s="258" t="s">
        <v>156</v>
      </c>
      <c r="E238" s="270" t="s">
        <v>1</v>
      </c>
      <c r="F238" s="271" t="s">
        <v>159</v>
      </c>
      <c r="G238" s="269"/>
      <c r="H238" s="272">
        <v>375.30000000000001</v>
      </c>
      <c r="I238" s="273"/>
      <c r="J238" s="269"/>
      <c r="K238" s="269"/>
      <c r="L238" s="274"/>
      <c r="M238" s="275"/>
      <c r="N238" s="276"/>
      <c r="O238" s="276"/>
      <c r="P238" s="276"/>
      <c r="Q238" s="276"/>
      <c r="R238" s="276"/>
      <c r="S238" s="276"/>
      <c r="T238" s="27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78" t="s">
        <v>156</v>
      </c>
      <c r="AU238" s="278" t="s">
        <v>87</v>
      </c>
      <c r="AV238" s="14" t="s">
        <v>154</v>
      </c>
      <c r="AW238" s="14" t="s">
        <v>30</v>
      </c>
      <c r="AX238" s="14" t="s">
        <v>80</v>
      </c>
      <c r="AY238" s="278" t="s">
        <v>147</v>
      </c>
    </row>
    <row r="239" s="12" customFormat="1" ht="20.88" customHeight="1">
      <c r="A239" s="12"/>
      <c r="B239" s="228"/>
      <c r="C239" s="229"/>
      <c r="D239" s="230" t="s">
        <v>74</v>
      </c>
      <c r="E239" s="242" t="s">
        <v>341</v>
      </c>
      <c r="F239" s="242" t="s">
        <v>342</v>
      </c>
      <c r="G239" s="229"/>
      <c r="H239" s="229"/>
      <c r="I239" s="232"/>
      <c r="J239" s="243">
        <f>BK239</f>
        <v>0</v>
      </c>
      <c r="K239" s="229"/>
      <c r="L239" s="234"/>
      <c r="M239" s="235"/>
      <c r="N239" s="236"/>
      <c r="O239" s="236"/>
      <c r="P239" s="237">
        <f>SUM(P240:P266)</f>
        <v>0</v>
      </c>
      <c r="Q239" s="236"/>
      <c r="R239" s="237">
        <f>SUM(R240:R266)</f>
        <v>64.231755120000003</v>
      </c>
      <c r="S239" s="236"/>
      <c r="T239" s="238">
        <f>SUM(T240:T266)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39" t="s">
        <v>80</v>
      </c>
      <c r="AT239" s="240" t="s">
        <v>74</v>
      </c>
      <c r="AU239" s="240" t="s">
        <v>84</v>
      </c>
      <c r="AY239" s="239" t="s">
        <v>147</v>
      </c>
      <c r="BK239" s="241">
        <f>SUM(BK240:BK266)</f>
        <v>0</v>
      </c>
    </row>
    <row r="240" s="2" customFormat="1" ht="24.15" customHeight="1">
      <c r="A240" s="40"/>
      <c r="B240" s="41"/>
      <c r="C240" s="244" t="s">
        <v>343</v>
      </c>
      <c r="D240" s="244" t="s">
        <v>149</v>
      </c>
      <c r="E240" s="245" t="s">
        <v>344</v>
      </c>
      <c r="F240" s="246" t="s">
        <v>345</v>
      </c>
      <c r="G240" s="247" t="s">
        <v>152</v>
      </c>
      <c r="H240" s="248">
        <v>43.871000000000002</v>
      </c>
      <c r="I240" s="249"/>
      <c r="J240" s="250">
        <f>ROUND(I240*H240,2)</f>
        <v>0</v>
      </c>
      <c r="K240" s="246" t="s">
        <v>153</v>
      </c>
      <c r="L240" s="43"/>
      <c r="M240" s="251" t="s">
        <v>1</v>
      </c>
      <c r="N240" s="252" t="s">
        <v>40</v>
      </c>
      <c r="O240" s="93"/>
      <c r="P240" s="253">
        <f>O240*H240</f>
        <v>0</v>
      </c>
      <c r="Q240" s="253">
        <v>0.11162</v>
      </c>
      <c r="R240" s="253">
        <f>Q240*H240</f>
        <v>4.8968810200000004</v>
      </c>
      <c r="S240" s="253">
        <v>0</v>
      </c>
      <c r="T240" s="254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55" t="s">
        <v>154</v>
      </c>
      <c r="AT240" s="255" t="s">
        <v>149</v>
      </c>
      <c r="AU240" s="255" t="s">
        <v>87</v>
      </c>
      <c r="AY240" s="17" t="s">
        <v>147</v>
      </c>
      <c r="BE240" s="145">
        <f>IF(N240="základní",J240,0)</f>
        <v>0</v>
      </c>
      <c r="BF240" s="145">
        <f>IF(N240="snížená",J240,0)</f>
        <v>0</v>
      </c>
      <c r="BG240" s="145">
        <f>IF(N240="zákl. přenesená",J240,0)</f>
        <v>0</v>
      </c>
      <c r="BH240" s="145">
        <f>IF(N240="sníž. přenesená",J240,0)</f>
        <v>0</v>
      </c>
      <c r="BI240" s="145">
        <f>IF(N240="nulová",J240,0)</f>
        <v>0</v>
      </c>
      <c r="BJ240" s="17" t="s">
        <v>80</v>
      </c>
      <c r="BK240" s="145">
        <f>ROUND(I240*H240,2)</f>
        <v>0</v>
      </c>
      <c r="BL240" s="17" t="s">
        <v>154</v>
      </c>
      <c r="BM240" s="255" t="s">
        <v>346</v>
      </c>
    </row>
    <row r="241" s="13" customFormat="1">
      <c r="A241" s="13"/>
      <c r="B241" s="256"/>
      <c r="C241" s="257"/>
      <c r="D241" s="258" t="s">
        <v>156</v>
      </c>
      <c r="E241" s="259" t="s">
        <v>1</v>
      </c>
      <c r="F241" s="260" t="s">
        <v>347</v>
      </c>
      <c r="G241" s="257"/>
      <c r="H241" s="261">
        <v>43.371000000000002</v>
      </c>
      <c r="I241" s="262"/>
      <c r="J241" s="257"/>
      <c r="K241" s="257"/>
      <c r="L241" s="263"/>
      <c r="M241" s="264"/>
      <c r="N241" s="265"/>
      <c r="O241" s="265"/>
      <c r="P241" s="265"/>
      <c r="Q241" s="265"/>
      <c r="R241" s="265"/>
      <c r="S241" s="265"/>
      <c r="T241" s="26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67" t="s">
        <v>156</v>
      </c>
      <c r="AU241" s="267" t="s">
        <v>87</v>
      </c>
      <c r="AV241" s="13" t="s">
        <v>84</v>
      </c>
      <c r="AW241" s="13" t="s">
        <v>30</v>
      </c>
      <c r="AX241" s="13" t="s">
        <v>75</v>
      </c>
      <c r="AY241" s="267" t="s">
        <v>147</v>
      </c>
    </row>
    <row r="242" s="13" customFormat="1">
      <c r="A242" s="13"/>
      <c r="B242" s="256"/>
      <c r="C242" s="257"/>
      <c r="D242" s="258" t="s">
        <v>156</v>
      </c>
      <c r="E242" s="259" t="s">
        <v>1</v>
      </c>
      <c r="F242" s="260" t="s">
        <v>348</v>
      </c>
      <c r="G242" s="257"/>
      <c r="H242" s="261">
        <v>0.5</v>
      </c>
      <c r="I242" s="262"/>
      <c r="J242" s="257"/>
      <c r="K242" s="257"/>
      <c r="L242" s="263"/>
      <c r="M242" s="264"/>
      <c r="N242" s="265"/>
      <c r="O242" s="265"/>
      <c r="P242" s="265"/>
      <c r="Q242" s="265"/>
      <c r="R242" s="265"/>
      <c r="S242" s="265"/>
      <c r="T242" s="26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67" t="s">
        <v>156</v>
      </c>
      <c r="AU242" s="267" t="s">
        <v>87</v>
      </c>
      <c r="AV242" s="13" t="s">
        <v>84</v>
      </c>
      <c r="AW242" s="13" t="s">
        <v>30</v>
      </c>
      <c r="AX242" s="13" t="s">
        <v>75</v>
      </c>
      <c r="AY242" s="267" t="s">
        <v>147</v>
      </c>
    </row>
    <row r="243" s="14" customFormat="1">
      <c r="A243" s="14"/>
      <c r="B243" s="268"/>
      <c r="C243" s="269"/>
      <c r="D243" s="258" t="s">
        <v>156</v>
      </c>
      <c r="E243" s="270" t="s">
        <v>1</v>
      </c>
      <c r="F243" s="271" t="s">
        <v>159</v>
      </c>
      <c r="G243" s="269"/>
      <c r="H243" s="272">
        <v>43.871000000000002</v>
      </c>
      <c r="I243" s="273"/>
      <c r="J243" s="269"/>
      <c r="K243" s="269"/>
      <c r="L243" s="274"/>
      <c r="M243" s="275"/>
      <c r="N243" s="276"/>
      <c r="O243" s="276"/>
      <c r="P243" s="276"/>
      <c r="Q243" s="276"/>
      <c r="R243" s="276"/>
      <c r="S243" s="276"/>
      <c r="T243" s="277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78" t="s">
        <v>156</v>
      </c>
      <c r="AU243" s="278" t="s">
        <v>87</v>
      </c>
      <c r="AV243" s="14" t="s">
        <v>154</v>
      </c>
      <c r="AW243" s="14" t="s">
        <v>30</v>
      </c>
      <c r="AX243" s="14" t="s">
        <v>80</v>
      </c>
      <c r="AY243" s="278" t="s">
        <v>147</v>
      </c>
    </row>
    <row r="244" s="2" customFormat="1" ht="21.75" customHeight="1">
      <c r="A244" s="40"/>
      <c r="B244" s="41"/>
      <c r="C244" s="279" t="s">
        <v>349</v>
      </c>
      <c r="D244" s="279" t="s">
        <v>204</v>
      </c>
      <c r="E244" s="280" t="s">
        <v>350</v>
      </c>
      <c r="F244" s="281" t="s">
        <v>351</v>
      </c>
      <c r="G244" s="282" t="s">
        <v>152</v>
      </c>
      <c r="H244" s="283">
        <v>6.0510000000000002</v>
      </c>
      <c r="I244" s="284"/>
      <c r="J244" s="285">
        <f>ROUND(I244*H244,2)</f>
        <v>0</v>
      </c>
      <c r="K244" s="281" t="s">
        <v>153</v>
      </c>
      <c r="L244" s="286"/>
      <c r="M244" s="287" t="s">
        <v>1</v>
      </c>
      <c r="N244" s="288" t="s">
        <v>40</v>
      </c>
      <c r="O244" s="93"/>
      <c r="P244" s="253">
        <f>O244*H244</f>
        <v>0</v>
      </c>
      <c r="Q244" s="253">
        <v>0.17599999999999999</v>
      </c>
      <c r="R244" s="253">
        <f>Q244*H244</f>
        <v>1.0649759999999999</v>
      </c>
      <c r="S244" s="253">
        <v>0</v>
      </c>
      <c r="T244" s="254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55" t="s">
        <v>187</v>
      </c>
      <c r="AT244" s="255" t="s">
        <v>204</v>
      </c>
      <c r="AU244" s="255" t="s">
        <v>87</v>
      </c>
      <c r="AY244" s="17" t="s">
        <v>147</v>
      </c>
      <c r="BE244" s="145">
        <f>IF(N244="základní",J244,0)</f>
        <v>0</v>
      </c>
      <c r="BF244" s="145">
        <f>IF(N244="snížená",J244,0)</f>
        <v>0</v>
      </c>
      <c r="BG244" s="145">
        <f>IF(N244="zákl. přenesená",J244,0)</f>
        <v>0</v>
      </c>
      <c r="BH244" s="145">
        <f>IF(N244="sníž. přenesená",J244,0)</f>
        <v>0</v>
      </c>
      <c r="BI244" s="145">
        <f>IF(N244="nulová",J244,0)</f>
        <v>0</v>
      </c>
      <c r="BJ244" s="17" t="s">
        <v>80</v>
      </c>
      <c r="BK244" s="145">
        <f>ROUND(I244*H244,2)</f>
        <v>0</v>
      </c>
      <c r="BL244" s="17" t="s">
        <v>154</v>
      </c>
      <c r="BM244" s="255" t="s">
        <v>352</v>
      </c>
    </row>
    <row r="245" s="13" customFormat="1">
      <c r="A245" s="13"/>
      <c r="B245" s="256"/>
      <c r="C245" s="257"/>
      <c r="D245" s="258" t="s">
        <v>156</v>
      </c>
      <c r="E245" s="259" t="s">
        <v>1</v>
      </c>
      <c r="F245" s="260" t="s">
        <v>353</v>
      </c>
      <c r="G245" s="257"/>
      <c r="H245" s="261">
        <v>5.875</v>
      </c>
      <c r="I245" s="262"/>
      <c r="J245" s="257"/>
      <c r="K245" s="257"/>
      <c r="L245" s="263"/>
      <c r="M245" s="264"/>
      <c r="N245" s="265"/>
      <c r="O245" s="265"/>
      <c r="P245" s="265"/>
      <c r="Q245" s="265"/>
      <c r="R245" s="265"/>
      <c r="S245" s="265"/>
      <c r="T245" s="26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67" t="s">
        <v>156</v>
      </c>
      <c r="AU245" s="267" t="s">
        <v>87</v>
      </c>
      <c r="AV245" s="13" t="s">
        <v>84</v>
      </c>
      <c r="AW245" s="13" t="s">
        <v>30</v>
      </c>
      <c r="AX245" s="13" t="s">
        <v>80</v>
      </c>
      <c r="AY245" s="267" t="s">
        <v>147</v>
      </c>
    </row>
    <row r="246" s="13" customFormat="1">
      <c r="A246" s="13"/>
      <c r="B246" s="256"/>
      <c r="C246" s="257"/>
      <c r="D246" s="258" t="s">
        <v>156</v>
      </c>
      <c r="E246" s="257"/>
      <c r="F246" s="260" t="s">
        <v>354</v>
      </c>
      <c r="G246" s="257"/>
      <c r="H246" s="261">
        <v>6.0510000000000002</v>
      </c>
      <c r="I246" s="262"/>
      <c r="J246" s="257"/>
      <c r="K246" s="257"/>
      <c r="L246" s="263"/>
      <c r="M246" s="264"/>
      <c r="N246" s="265"/>
      <c r="O246" s="265"/>
      <c r="P246" s="265"/>
      <c r="Q246" s="265"/>
      <c r="R246" s="265"/>
      <c r="S246" s="265"/>
      <c r="T246" s="26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7" t="s">
        <v>156</v>
      </c>
      <c r="AU246" s="267" t="s">
        <v>87</v>
      </c>
      <c r="AV246" s="13" t="s">
        <v>84</v>
      </c>
      <c r="AW246" s="13" t="s">
        <v>4</v>
      </c>
      <c r="AX246" s="13" t="s">
        <v>80</v>
      </c>
      <c r="AY246" s="267" t="s">
        <v>147</v>
      </c>
    </row>
    <row r="247" s="2" customFormat="1" ht="21.75" customHeight="1">
      <c r="A247" s="40"/>
      <c r="B247" s="41"/>
      <c r="C247" s="279" t="s">
        <v>355</v>
      </c>
      <c r="D247" s="279" t="s">
        <v>204</v>
      </c>
      <c r="E247" s="280" t="s">
        <v>356</v>
      </c>
      <c r="F247" s="281" t="s">
        <v>357</v>
      </c>
      <c r="G247" s="282" t="s">
        <v>152</v>
      </c>
      <c r="H247" s="283">
        <v>0.51500000000000001</v>
      </c>
      <c r="I247" s="284"/>
      <c r="J247" s="285">
        <f>ROUND(I247*H247,2)</f>
        <v>0</v>
      </c>
      <c r="K247" s="281" t="s">
        <v>153</v>
      </c>
      <c r="L247" s="286"/>
      <c r="M247" s="287" t="s">
        <v>1</v>
      </c>
      <c r="N247" s="288" t="s">
        <v>40</v>
      </c>
      <c r="O247" s="93"/>
      <c r="P247" s="253">
        <f>O247*H247</f>
        <v>0</v>
      </c>
      <c r="Q247" s="253">
        <v>0.17599999999999999</v>
      </c>
      <c r="R247" s="253">
        <f>Q247*H247</f>
        <v>0.090639999999999998</v>
      </c>
      <c r="S247" s="253">
        <v>0</v>
      </c>
      <c r="T247" s="254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55" t="s">
        <v>187</v>
      </c>
      <c r="AT247" s="255" t="s">
        <v>204</v>
      </c>
      <c r="AU247" s="255" t="s">
        <v>87</v>
      </c>
      <c r="AY247" s="17" t="s">
        <v>147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7" t="s">
        <v>80</v>
      </c>
      <c r="BK247" s="145">
        <f>ROUND(I247*H247,2)</f>
        <v>0</v>
      </c>
      <c r="BL247" s="17" t="s">
        <v>154</v>
      </c>
      <c r="BM247" s="255" t="s">
        <v>358</v>
      </c>
    </row>
    <row r="248" s="13" customFormat="1">
      <c r="A248" s="13"/>
      <c r="B248" s="256"/>
      <c r="C248" s="257"/>
      <c r="D248" s="258" t="s">
        <v>156</v>
      </c>
      <c r="E248" s="259" t="s">
        <v>1</v>
      </c>
      <c r="F248" s="260" t="s">
        <v>359</v>
      </c>
      <c r="G248" s="257"/>
      <c r="H248" s="261">
        <v>0.51500000000000001</v>
      </c>
      <c r="I248" s="262"/>
      <c r="J248" s="257"/>
      <c r="K248" s="257"/>
      <c r="L248" s="263"/>
      <c r="M248" s="264"/>
      <c r="N248" s="265"/>
      <c r="O248" s="265"/>
      <c r="P248" s="265"/>
      <c r="Q248" s="265"/>
      <c r="R248" s="265"/>
      <c r="S248" s="265"/>
      <c r="T248" s="26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67" t="s">
        <v>156</v>
      </c>
      <c r="AU248" s="267" t="s">
        <v>87</v>
      </c>
      <c r="AV248" s="13" t="s">
        <v>84</v>
      </c>
      <c r="AW248" s="13" t="s">
        <v>30</v>
      </c>
      <c r="AX248" s="13" t="s">
        <v>80</v>
      </c>
      <c r="AY248" s="267" t="s">
        <v>147</v>
      </c>
    </row>
    <row r="249" s="2" customFormat="1" ht="24.15" customHeight="1">
      <c r="A249" s="40"/>
      <c r="B249" s="41"/>
      <c r="C249" s="244" t="s">
        <v>360</v>
      </c>
      <c r="D249" s="244" t="s">
        <v>149</v>
      </c>
      <c r="E249" s="245" t="s">
        <v>361</v>
      </c>
      <c r="F249" s="246" t="s">
        <v>362</v>
      </c>
      <c r="G249" s="247" t="s">
        <v>152</v>
      </c>
      <c r="H249" s="248">
        <v>8.3599999999999994</v>
      </c>
      <c r="I249" s="249"/>
      <c r="J249" s="250">
        <f>ROUND(I249*H249,2)</f>
        <v>0</v>
      </c>
      <c r="K249" s="246" t="s">
        <v>153</v>
      </c>
      <c r="L249" s="43"/>
      <c r="M249" s="251" t="s">
        <v>1</v>
      </c>
      <c r="N249" s="252" t="s">
        <v>40</v>
      </c>
      <c r="O249" s="93"/>
      <c r="P249" s="253">
        <f>O249*H249</f>
        <v>0</v>
      </c>
      <c r="Q249" s="253">
        <v>0.1837</v>
      </c>
      <c r="R249" s="253">
        <f>Q249*H249</f>
        <v>1.5357319999999999</v>
      </c>
      <c r="S249" s="253">
        <v>0</v>
      </c>
      <c r="T249" s="254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55" t="s">
        <v>154</v>
      </c>
      <c r="AT249" s="255" t="s">
        <v>149</v>
      </c>
      <c r="AU249" s="255" t="s">
        <v>87</v>
      </c>
      <c r="AY249" s="17" t="s">
        <v>147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7" t="s">
        <v>80</v>
      </c>
      <c r="BK249" s="145">
        <f>ROUND(I249*H249,2)</f>
        <v>0</v>
      </c>
      <c r="BL249" s="17" t="s">
        <v>154</v>
      </c>
      <c r="BM249" s="255" t="s">
        <v>363</v>
      </c>
    </row>
    <row r="250" s="13" customFormat="1">
      <c r="A250" s="13"/>
      <c r="B250" s="256"/>
      <c r="C250" s="257"/>
      <c r="D250" s="258" t="s">
        <v>156</v>
      </c>
      <c r="E250" s="259" t="s">
        <v>1</v>
      </c>
      <c r="F250" s="260" t="s">
        <v>364</v>
      </c>
      <c r="G250" s="257"/>
      <c r="H250" s="261">
        <v>8.3599999999999994</v>
      </c>
      <c r="I250" s="262"/>
      <c r="J250" s="257"/>
      <c r="K250" s="257"/>
      <c r="L250" s="263"/>
      <c r="M250" s="264"/>
      <c r="N250" s="265"/>
      <c r="O250" s="265"/>
      <c r="P250" s="265"/>
      <c r="Q250" s="265"/>
      <c r="R250" s="265"/>
      <c r="S250" s="265"/>
      <c r="T250" s="26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67" t="s">
        <v>156</v>
      </c>
      <c r="AU250" s="267" t="s">
        <v>87</v>
      </c>
      <c r="AV250" s="13" t="s">
        <v>84</v>
      </c>
      <c r="AW250" s="13" t="s">
        <v>30</v>
      </c>
      <c r="AX250" s="13" t="s">
        <v>80</v>
      </c>
      <c r="AY250" s="267" t="s">
        <v>147</v>
      </c>
    </row>
    <row r="251" s="2" customFormat="1" ht="16.5" customHeight="1">
      <c r="A251" s="40"/>
      <c r="B251" s="41"/>
      <c r="C251" s="279" t="s">
        <v>365</v>
      </c>
      <c r="D251" s="279" t="s">
        <v>204</v>
      </c>
      <c r="E251" s="280" t="s">
        <v>366</v>
      </c>
      <c r="F251" s="281" t="s">
        <v>367</v>
      </c>
      <c r="G251" s="282" t="s">
        <v>152</v>
      </c>
      <c r="H251" s="283">
        <v>6.4459999999999997</v>
      </c>
      <c r="I251" s="284"/>
      <c r="J251" s="285">
        <f>ROUND(I251*H251,2)</f>
        <v>0</v>
      </c>
      <c r="K251" s="281" t="s">
        <v>153</v>
      </c>
      <c r="L251" s="286"/>
      <c r="M251" s="287" t="s">
        <v>1</v>
      </c>
      <c r="N251" s="288" t="s">
        <v>40</v>
      </c>
      <c r="O251" s="93"/>
      <c r="P251" s="253">
        <f>O251*H251</f>
        <v>0</v>
      </c>
      <c r="Q251" s="253">
        <v>0.222</v>
      </c>
      <c r="R251" s="253">
        <f>Q251*H251</f>
        <v>1.431012</v>
      </c>
      <c r="S251" s="253">
        <v>0</v>
      </c>
      <c r="T251" s="25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55" t="s">
        <v>187</v>
      </c>
      <c r="AT251" s="255" t="s">
        <v>204</v>
      </c>
      <c r="AU251" s="255" t="s">
        <v>87</v>
      </c>
      <c r="AY251" s="17" t="s">
        <v>147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7" t="s">
        <v>80</v>
      </c>
      <c r="BK251" s="145">
        <f>ROUND(I251*H251,2)</f>
        <v>0</v>
      </c>
      <c r="BL251" s="17" t="s">
        <v>154</v>
      </c>
      <c r="BM251" s="255" t="s">
        <v>368</v>
      </c>
    </row>
    <row r="252" s="13" customFormat="1">
      <c r="A252" s="13"/>
      <c r="B252" s="256"/>
      <c r="C252" s="257"/>
      <c r="D252" s="258" t="s">
        <v>156</v>
      </c>
      <c r="E252" s="259" t="s">
        <v>1</v>
      </c>
      <c r="F252" s="260" t="s">
        <v>369</v>
      </c>
      <c r="G252" s="257"/>
      <c r="H252" s="261">
        <v>6.3200000000000003</v>
      </c>
      <c r="I252" s="262"/>
      <c r="J252" s="257"/>
      <c r="K252" s="257"/>
      <c r="L252" s="263"/>
      <c r="M252" s="264"/>
      <c r="N252" s="265"/>
      <c r="O252" s="265"/>
      <c r="P252" s="265"/>
      <c r="Q252" s="265"/>
      <c r="R252" s="265"/>
      <c r="S252" s="265"/>
      <c r="T252" s="26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67" t="s">
        <v>156</v>
      </c>
      <c r="AU252" s="267" t="s">
        <v>87</v>
      </c>
      <c r="AV252" s="13" t="s">
        <v>84</v>
      </c>
      <c r="AW252" s="13" t="s">
        <v>30</v>
      </c>
      <c r="AX252" s="13" t="s">
        <v>80</v>
      </c>
      <c r="AY252" s="267" t="s">
        <v>147</v>
      </c>
    </row>
    <row r="253" s="13" customFormat="1">
      <c r="A253" s="13"/>
      <c r="B253" s="256"/>
      <c r="C253" s="257"/>
      <c r="D253" s="258" t="s">
        <v>156</v>
      </c>
      <c r="E253" s="257"/>
      <c r="F253" s="260" t="s">
        <v>370</v>
      </c>
      <c r="G253" s="257"/>
      <c r="H253" s="261">
        <v>6.4459999999999997</v>
      </c>
      <c r="I253" s="262"/>
      <c r="J253" s="257"/>
      <c r="K253" s="257"/>
      <c r="L253" s="263"/>
      <c r="M253" s="264"/>
      <c r="N253" s="265"/>
      <c r="O253" s="265"/>
      <c r="P253" s="265"/>
      <c r="Q253" s="265"/>
      <c r="R253" s="265"/>
      <c r="S253" s="265"/>
      <c r="T253" s="26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67" t="s">
        <v>156</v>
      </c>
      <c r="AU253" s="267" t="s">
        <v>87</v>
      </c>
      <c r="AV253" s="13" t="s">
        <v>84</v>
      </c>
      <c r="AW253" s="13" t="s">
        <v>4</v>
      </c>
      <c r="AX253" s="13" t="s">
        <v>80</v>
      </c>
      <c r="AY253" s="267" t="s">
        <v>147</v>
      </c>
    </row>
    <row r="254" s="2" customFormat="1" ht="24.15" customHeight="1">
      <c r="A254" s="40"/>
      <c r="B254" s="41"/>
      <c r="C254" s="244" t="s">
        <v>371</v>
      </c>
      <c r="D254" s="244" t="s">
        <v>149</v>
      </c>
      <c r="E254" s="245" t="s">
        <v>372</v>
      </c>
      <c r="F254" s="246" t="s">
        <v>373</v>
      </c>
      <c r="G254" s="247" t="s">
        <v>152</v>
      </c>
      <c r="H254" s="248">
        <v>28</v>
      </c>
      <c r="I254" s="249"/>
      <c r="J254" s="250">
        <f>ROUND(I254*H254,2)</f>
        <v>0</v>
      </c>
      <c r="K254" s="246" t="s">
        <v>153</v>
      </c>
      <c r="L254" s="43"/>
      <c r="M254" s="251" t="s">
        <v>1</v>
      </c>
      <c r="N254" s="252" t="s">
        <v>40</v>
      </c>
      <c r="O254" s="93"/>
      <c r="P254" s="253">
        <f>O254*H254</f>
        <v>0</v>
      </c>
      <c r="Q254" s="253">
        <v>0.1081</v>
      </c>
      <c r="R254" s="253">
        <f>Q254*H254</f>
        <v>3.0268000000000002</v>
      </c>
      <c r="S254" s="253">
        <v>0</v>
      </c>
      <c r="T254" s="254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55" t="s">
        <v>154</v>
      </c>
      <c r="AT254" s="255" t="s">
        <v>149</v>
      </c>
      <c r="AU254" s="255" t="s">
        <v>87</v>
      </c>
      <c r="AY254" s="17" t="s">
        <v>147</v>
      </c>
      <c r="BE254" s="145">
        <f>IF(N254="základní",J254,0)</f>
        <v>0</v>
      </c>
      <c r="BF254" s="145">
        <f>IF(N254="snížená",J254,0)</f>
        <v>0</v>
      </c>
      <c r="BG254" s="145">
        <f>IF(N254="zákl. přenesená",J254,0)</f>
        <v>0</v>
      </c>
      <c r="BH254" s="145">
        <f>IF(N254="sníž. přenesená",J254,0)</f>
        <v>0</v>
      </c>
      <c r="BI254" s="145">
        <f>IF(N254="nulová",J254,0)</f>
        <v>0</v>
      </c>
      <c r="BJ254" s="17" t="s">
        <v>80</v>
      </c>
      <c r="BK254" s="145">
        <f>ROUND(I254*H254,2)</f>
        <v>0</v>
      </c>
      <c r="BL254" s="17" t="s">
        <v>154</v>
      </c>
      <c r="BM254" s="255" t="s">
        <v>374</v>
      </c>
    </row>
    <row r="255" s="13" customFormat="1">
      <c r="A255" s="13"/>
      <c r="B255" s="256"/>
      <c r="C255" s="257"/>
      <c r="D255" s="258" t="s">
        <v>156</v>
      </c>
      <c r="E255" s="259" t="s">
        <v>1</v>
      </c>
      <c r="F255" s="260" t="s">
        <v>375</v>
      </c>
      <c r="G255" s="257"/>
      <c r="H255" s="261">
        <v>28</v>
      </c>
      <c r="I255" s="262"/>
      <c r="J255" s="257"/>
      <c r="K255" s="257"/>
      <c r="L255" s="263"/>
      <c r="M255" s="264"/>
      <c r="N255" s="265"/>
      <c r="O255" s="265"/>
      <c r="P255" s="265"/>
      <c r="Q255" s="265"/>
      <c r="R255" s="265"/>
      <c r="S255" s="265"/>
      <c r="T255" s="26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7" t="s">
        <v>156</v>
      </c>
      <c r="AU255" s="267" t="s">
        <v>87</v>
      </c>
      <c r="AV255" s="13" t="s">
        <v>84</v>
      </c>
      <c r="AW255" s="13" t="s">
        <v>30</v>
      </c>
      <c r="AX255" s="13" t="s">
        <v>80</v>
      </c>
      <c r="AY255" s="267" t="s">
        <v>147</v>
      </c>
    </row>
    <row r="256" s="2" customFormat="1" ht="16.5" customHeight="1">
      <c r="A256" s="40"/>
      <c r="B256" s="41"/>
      <c r="C256" s="279" t="s">
        <v>376</v>
      </c>
      <c r="D256" s="279" t="s">
        <v>204</v>
      </c>
      <c r="E256" s="280" t="s">
        <v>377</v>
      </c>
      <c r="F256" s="281" t="s">
        <v>378</v>
      </c>
      <c r="G256" s="282" t="s">
        <v>152</v>
      </c>
      <c r="H256" s="283">
        <v>28.559999999999999</v>
      </c>
      <c r="I256" s="284"/>
      <c r="J256" s="285">
        <f>ROUND(I256*H256,2)</f>
        <v>0</v>
      </c>
      <c r="K256" s="281" t="s">
        <v>153</v>
      </c>
      <c r="L256" s="286"/>
      <c r="M256" s="287" t="s">
        <v>1</v>
      </c>
      <c r="N256" s="288" t="s">
        <v>40</v>
      </c>
      <c r="O256" s="93"/>
      <c r="P256" s="253">
        <f>O256*H256</f>
        <v>0</v>
      </c>
      <c r="Q256" s="253">
        <v>0.156</v>
      </c>
      <c r="R256" s="253">
        <f>Q256*H256</f>
        <v>4.4553599999999998</v>
      </c>
      <c r="S256" s="253">
        <v>0</v>
      </c>
      <c r="T256" s="254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55" t="s">
        <v>187</v>
      </c>
      <c r="AT256" s="255" t="s">
        <v>204</v>
      </c>
      <c r="AU256" s="255" t="s">
        <v>87</v>
      </c>
      <c r="AY256" s="17" t="s">
        <v>147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7" t="s">
        <v>80</v>
      </c>
      <c r="BK256" s="145">
        <f>ROUND(I256*H256,2)</f>
        <v>0</v>
      </c>
      <c r="BL256" s="17" t="s">
        <v>154</v>
      </c>
      <c r="BM256" s="255" t="s">
        <v>379</v>
      </c>
    </row>
    <row r="257" s="13" customFormat="1">
      <c r="A257" s="13"/>
      <c r="B257" s="256"/>
      <c r="C257" s="257"/>
      <c r="D257" s="258" t="s">
        <v>156</v>
      </c>
      <c r="E257" s="259" t="s">
        <v>1</v>
      </c>
      <c r="F257" s="260" t="s">
        <v>289</v>
      </c>
      <c r="G257" s="257"/>
      <c r="H257" s="261">
        <v>28</v>
      </c>
      <c r="I257" s="262"/>
      <c r="J257" s="257"/>
      <c r="K257" s="257"/>
      <c r="L257" s="263"/>
      <c r="M257" s="264"/>
      <c r="N257" s="265"/>
      <c r="O257" s="265"/>
      <c r="P257" s="265"/>
      <c r="Q257" s="265"/>
      <c r="R257" s="265"/>
      <c r="S257" s="265"/>
      <c r="T257" s="26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67" t="s">
        <v>156</v>
      </c>
      <c r="AU257" s="267" t="s">
        <v>87</v>
      </c>
      <c r="AV257" s="13" t="s">
        <v>84</v>
      </c>
      <c r="AW257" s="13" t="s">
        <v>30</v>
      </c>
      <c r="AX257" s="13" t="s">
        <v>80</v>
      </c>
      <c r="AY257" s="267" t="s">
        <v>147</v>
      </c>
    </row>
    <row r="258" s="13" customFormat="1">
      <c r="A258" s="13"/>
      <c r="B258" s="256"/>
      <c r="C258" s="257"/>
      <c r="D258" s="258" t="s">
        <v>156</v>
      </c>
      <c r="E258" s="257"/>
      <c r="F258" s="260" t="s">
        <v>380</v>
      </c>
      <c r="G258" s="257"/>
      <c r="H258" s="261">
        <v>28.559999999999999</v>
      </c>
      <c r="I258" s="262"/>
      <c r="J258" s="257"/>
      <c r="K258" s="257"/>
      <c r="L258" s="263"/>
      <c r="M258" s="264"/>
      <c r="N258" s="265"/>
      <c r="O258" s="265"/>
      <c r="P258" s="265"/>
      <c r="Q258" s="265"/>
      <c r="R258" s="265"/>
      <c r="S258" s="265"/>
      <c r="T258" s="26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67" t="s">
        <v>156</v>
      </c>
      <c r="AU258" s="267" t="s">
        <v>87</v>
      </c>
      <c r="AV258" s="13" t="s">
        <v>84</v>
      </c>
      <c r="AW258" s="13" t="s">
        <v>4</v>
      </c>
      <c r="AX258" s="13" t="s">
        <v>80</v>
      </c>
      <c r="AY258" s="267" t="s">
        <v>147</v>
      </c>
    </row>
    <row r="259" s="2" customFormat="1" ht="33" customHeight="1">
      <c r="A259" s="40"/>
      <c r="B259" s="41"/>
      <c r="C259" s="244" t="s">
        <v>381</v>
      </c>
      <c r="D259" s="244" t="s">
        <v>149</v>
      </c>
      <c r="E259" s="245" t="s">
        <v>382</v>
      </c>
      <c r="F259" s="246" t="s">
        <v>383</v>
      </c>
      <c r="G259" s="247" t="s">
        <v>165</v>
      </c>
      <c r="H259" s="248">
        <v>231.09999999999999</v>
      </c>
      <c r="I259" s="249"/>
      <c r="J259" s="250">
        <f>ROUND(I259*H259,2)</f>
        <v>0</v>
      </c>
      <c r="K259" s="246" t="s">
        <v>153</v>
      </c>
      <c r="L259" s="43"/>
      <c r="M259" s="251" t="s">
        <v>1</v>
      </c>
      <c r="N259" s="252" t="s">
        <v>40</v>
      </c>
      <c r="O259" s="93"/>
      <c r="P259" s="253">
        <f>O259*H259</f>
        <v>0</v>
      </c>
      <c r="Q259" s="253">
        <v>0.15540000000000001</v>
      </c>
      <c r="R259" s="253">
        <f>Q259*H259</f>
        <v>35.912939999999999</v>
      </c>
      <c r="S259" s="253">
        <v>0</v>
      </c>
      <c r="T259" s="254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55" t="s">
        <v>154</v>
      </c>
      <c r="AT259" s="255" t="s">
        <v>149</v>
      </c>
      <c r="AU259" s="255" t="s">
        <v>87</v>
      </c>
      <c r="AY259" s="17" t="s">
        <v>147</v>
      </c>
      <c r="BE259" s="145">
        <f>IF(N259="základní",J259,0)</f>
        <v>0</v>
      </c>
      <c r="BF259" s="145">
        <f>IF(N259="snížená",J259,0)</f>
        <v>0</v>
      </c>
      <c r="BG259" s="145">
        <f>IF(N259="zákl. přenesená",J259,0)</f>
        <v>0</v>
      </c>
      <c r="BH259" s="145">
        <f>IF(N259="sníž. přenesená",J259,0)</f>
        <v>0</v>
      </c>
      <c r="BI259" s="145">
        <f>IF(N259="nulová",J259,0)</f>
        <v>0</v>
      </c>
      <c r="BJ259" s="17" t="s">
        <v>80</v>
      </c>
      <c r="BK259" s="145">
        <f>ROUND(I259*H259,2)</f>
        <v>0</v>
      </c>
      <c r="BL259" s="17" t="s">
        <v>154</v>
      </c>
      <c r="BM259" s="255" t="s">
        <v>384</v>
      </c>
    </row>
    <row r="260" s="13" customFormat="1">
      <c r="A260" s="13"/>
      <c r="B260" s="256"/>
      <c r="C260" s="257"/>
      <c r="D260" s="258" t="s">
        <v>156</v>
      </c>
      <c r="E260" s="259" t="s">
        <v>1</v>
      </c>
      <c r="F260" s="260" t="s">
        <v>385</v>
      </c>
      <c r="G260" s="257"/>
      <c r="H260" s="261">
        <v>231.09999999999999</v>
      </c>
      <c r="I260" s="262"/>
      <c r="J260" s="257"/>
      <c r="K260" s="257"/>
      <c r="L260" s="263"/>
      <c r="M260" s="264"/>
      <c r="N260" s="265"/>
      <c r="O260" s="265"/>
      <c r="P260" s="265"/>
      <c r="Q260" s="265"/>
      <c r="R260" s="265"/>
      <c r="S260" s="265"/>
      <c r="T260" s="26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67" t="s">
        <v>156</v>
      </c>
      <c r="AU260" s="267" t="s">
        <v>87</v>
      </c>
      <c r="AV260" s="13" t="s">
        <v>84</v>
      </c>
      <c r="AW260" s="13" t="s">
        <v>30</v>
      </c>
      <c r="AX260" s="13" t="s">
        <v>80</v>
      </c>
      <c r="AY260" s="267" t="s">
        <v>147</v>
      </c>
    </row>
    <row r="261" s="2" customFormat="1" ht="16.5" customHeight="1">
      <c r="A261" s="40"/>
      <c r="B261" s="41"/>
      <c r="C261" s="279" t="s">
        <v>386</v>
      </c>
      <c r="D261" s="279" t="s">
        <v>204</v>
      </c>
      <c r="E261" s="280" t="s">
        <v>387</v>
      </c>
      <c r="F261" s="281" t="s">
        <v>388</v>
      </c>
      <c r="G261" s="282" t="s">
        <v>165</v>
      </c>
      <c r="H261" s="283">
        <v>15.15</v>
      </c>
      <c r="I261" s="284"/>
      <c r="J261" s="285">
        <f>ROUND(I261*H261,2)</f>
        <v>0</v>
      </c>
      <c r="K261" s="281" t="s">
        <v>153</v>
      </c>
      <c r="L261" s="286"/>
      <c r="M261" s="287" t="s">
        <v>1</v>
      </c>
      <c r="N261" s="288" t="s">
        <v>40</v>
      </c>
      <c r="O261" s="93"/>
      <c r="P261" s="253">
        <f>O261*H261</f>
        <v>0</v>
      </c>
      <c r="Q261" s="253">
        <v>0.080000000000000002</v>
      </c>
      <c r="R261" s="253">
        <f>Q261*H261</f>
        <v>1.212</v>
      </c>
      <c r="S261" s="253">
        <v>0</v>
      </c>
      <c r="T261" s="254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55" t="s">
        <v>187</v>
      </c>
      <c r="AT261" s="255" t="s">
        <v>204</v>
      </c>
      <c r="AU261" s="255" t="s">
        <v>87</v>
      </c>
      <c r="AY261" s="17" t="s">
        <v>147</v>
      </c>
      <c r="BE261" s="145">
        <f>IF(N261="základní",J261,0)</f>
        <v>0</v>
      </c>
      <c r="BF261" s="145">
        <f>IF(N261="snížená",J261,0)</f>
        <v>0</v>
      </c>
      <c r="BG261" s="145">
        <f>IF(N261="zákl. přenesená",J261,0)</f>
        <v>0</v>
      </c>
      <c r="BH261" s="145">
        <f>IF(N261="sníž. přenesená",J261,0)</f>
        <v>0</v>
      </c>
      <c r="BI261" s="145">
        <f>IF(N261="nulová",J261,0)</f>
        <v>0</v>
      </c>
      <c r="BJ261" s="17" t="s">
        <v>80</v>
      </c>
      <c r="BK261" s="145">
        <f>ROUND(I261*H261,2)</f>
        <v>0</v>
      </c>
      <c r="BL261" s="17" t="s">
        <v>154</v>
      </c>
      <c r="BM261" s="255" t="s">
        <v>389</v>
      </c>
    </row>
    <row r="262" s="2" customFormat="1" ht="24.15" customHeight="1">
      <c r="A262" s="40"/>
      <c r="B262" s="41"/>
      <c r="C262" s="279" t="s">
        <v>390</v>
      </c>
      <c r="D262" s="279" t="s">
        <v>204</v>
      </c>
      <c r="E262" s="280" t="s">
        <v>391</v>
      </c>
      <c r="F262" s="281" t="s">
        <v>392</v>
      </c>
      <c r="G262" s="282" t="s">
        <v>165</v>
      </c>
      <c r="H262" s="283">
        <v>215.231</v>
      </c>
      <c r="I262" s="284"/>
      <c r="J262" s="285">
        <f>ROUND(I262*H262,2)</f>
        <v>0</v>
      </c>
      <c r="K262" s="281" t="s">
        <v>153</v>
      </c>
      <c r="L262" s="286"/>
      <c r="M262" s="287" t="s">
        <v>1</v>
      </c>
      <c r="N262" s="288" t="s">
        <v>40</v>
      </c>
      <c r="O262" s="93"/>
      <c r="P262" s="253">
        <f>O262*H262</f>
        <v>0</v>
      </c>
      <c r="Q262" s="253">
        <v>0.048300000000000003</v>
      </c>
      <c r="R262" s="253">
        <f>Q262*H262</f>
        <v>10.3956573</v>
      </c>
      <c r="S262" s="253">
        <v>0</v>
      </c>
      <c r="T262" s="254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55" t="s">
        <v>187</v>
      </c>
      <c r="AT262" s="255" t="s">
        <v>204</v>
      </c>
      <c r="AU262" s="255" t="s">
        <v>87</v>
      </c>
      <c r="AY262" s="17" t="s">
        <v>147</v>
      </c>
      <c r="BE262" s="145">
        <f>IF(N262="základní",J262,0)</f>
        <v>0</v>
      </c>
      <c r="BF262" s="145">
        <f>IF(N262="snížená",J262,0)</f>
        <v>0</v>
      </c>
      <c r="BG262" s="145">
        <f>IF(N262="zákl. přenesená",J262,0)</f>
        <v>0</v>
      </c>
      <c r="BH262" s="145">
        <f>IF(N262="sníž. přenesená",J262,0)</f>
        <v>0</v>
      </c>
      <c r="BI262" s="145">
        <f>IF(N262="nulová",J262,0)</f>
        <v>0</v>
      </c>
      <c r="BJ262" s="17" t="s">
        <v>80</v>
      </c>
      <c r="BK262" s="145">
        <f>ROUND(I262*H262,2)</f>
        <v>0</v>
      </c>
      <c r="BL262" s="17" t="s">
        <v>154</v>
      </c>
      <c r="BM262" s="255" t="s">
        <v>393</v>
      </c>
    </row>
    <row r="263" s="13" customFormat="1">
      <c r="A263" s="13"/>
      <c r="B263" s="256"/>
      <c r="C263" s="257"/>
      <c r="D263" s="258" t="s">
        <v>156</v>
      </c>
      <c r="E263" s="259" t="s">
        <v>1</v>
      </c>
      <c r="F263" s="260" t="s">
        <v>394</v>
      </c>
      <c r="G263" s="257"/>
      <c r="H263" s="261">
        <v>215.231</v>
      </c>
      <c r="I263" s="262"/>
      <c r="J263" s="257"/>
      <c r="K263" s="257"/>
      <c r="L263" s="263"/>
      <c r="M263" s="264"/>
      <c r="N263" s="265"/>
      <c r="O263" s="265"/>
      <c r="P263" s="265"/>
      <c r="Q263" s="265"/>
      <c r="R263" s="265"/>
      <c r="S263" s="265"/>
      <c r="T263" s="26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67" t="s">
        <v>156</v>
      </c>
      <c r="AU263" s="267" t="s">
        <v>87</v>
      </c>
      <c r="AV263" s="13" t="s">
        <v>84</v>
      </c>
      <c r="AW263" s="13" t="s">
        <v>30</v>
      </c>
      <c r="AX263" s="13" t="s">
        <v>80</v>
      </c>
      <c r="AY263" s="267" t="s">
        <v>147</v>
      </c>
    </row>
    <row r="264" s="2" customFormat="1" ht="24.15" customHeight="1">
      <c r="A264" s="40"/>
      <c r="B264" s="41"/>
      <c r="C264" s="279" t="s">
        <v>395</v>
      </c>
      <c r="D264" s="279" t="s">
        <v>204</v>
      </c>
      <c r="E264" s="280" t="s">
        <v>396</v>
      </c>
      <c r="F264" s="281" t="s">
        <v>397</v>
      </c>
      <c r="G264" s="282" t="s">
        <v>165</v>
      </c>
      <c r="H264" s="283">
        <v>1.01</v>
      </c>
      <c r="I264" s="284"/>
      <c r="J264" s="285">
        <f>ROUND(I264*H264,2)</f>
        <v>0</v>
      </c>
      <c r="K264" s="281" t="s">
        <v>153</v>
      </c>
      <c r="L264" s="286"/>
      <c r="M264" s="287" t="s">
        <v>1</v>
      </c>
      <c r="N264" s="288" t="s">
        <v>40</v>
      </c>
      <c r="O264" s="93"/>
      <c r="P264" s="253">
        <f>O264*H264</f>
        <v>0</v>
      </c>
      <c r="Q264" s="253">
        <v>0.076340000000000005</v>
      </c>
      <c r="R264" s="253">
        <f>Q264*H264</f>
        <v>0.077103400000000002</v>
      </c>
      <c r="S264" s="253">
        <v>0</v>
      </c>
      <c r="T264" s="25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55" t="s">
        <v>187</v>
      </c>
      <c r="AT264" s="255" t="s">
        <v>204</v>
      </c>
      <c r="AU264" s="255" t="s">
        <v>87</v>
      </c>
      <c r="AY264" s="17" t="s">
        <v>147</v>
      </c>
      <c r="BE264" s="145">
        <f>IF(N264="základní",J264,0)</f>
        <v>0</v>
      </c>
      <c r="BF264" s="145">
        <f>IF(N264="snížená",J264,0)</f>
        <v>0</v>
      </c>
      <c r="BG264" s="145">
        <f>IF(N264="zákl. přenesená",J264,0)</f>
        <v>0</v>
      </c>
      <c r="BH264" s="145">
        <f>IF(N264="sníž. přenesená",J264,0)</f>
        <v>0</v>
      </c>
      <c r="BI264" s="145">
        <f>IF(N264="nulová",J264,0)</f>
        <v>0</v>
      </c>
      <c r="BJ264" s="17" t="s">
        <v>80</v>
      </c>
      <c r="BK264" s="145">
        <f>ROUND(I264*H264,2)</f>
        <v>0</v>
      </c>
      <c r="BL264" s="17" t="s">
        <v>154</v>
      </c>
      <c r="BM264" s="255" t="s">
        <v>398</v>
      </c>
    </row>
    <row r="265" s="2" customFormat="1" ht="24.15" customHeight="1">
      <c r="A265" s="40"/>
      <c r="B265" s="41"/>
      <c r="C265" s="279" t="s">
        <v>399</v>
      </c>
      <c r="D265" s="279" t="s">
        <v>204</v>
      </c>
      <c r="E265" s="280" t="s">
        <v>400</v>
      </c>
      <c r="F265" s="281" t="s">
        <v>401</v>
      </c>
      <c r="G265" s="282" t="s">
        <v>165</v>
      </c>
      <c r="H265" s="283">
        <v>2.02</v>
      </c>
      <c r="I265" s="284"/>
      <c r="J265" s="285">
        <f>ROUND(I265*H265,2)</f>
        <v>0</v>
      </c>
      <c r="K265" s="281" t="s">
        <v>153</v>
      </c>
      <c r="L265" s="286"/>
      <c r="M265" s="287" t="s">
        <v>1</v>
      </c>
      <c r="N265" s="288" t="s">
        <v>40</v>
      </c>
      <c r="O265" s="93"/>
      <c r="P265" s="253">
        <f>O265*H265</f>
        <v>0</v>
      </c>
      <c r="Q265" s="253">
        <v>0.065670000000000006</v>
      </c>
      <c r="R265" s="253">
        <f>Q265*H265</f>
        <v>0.13265340000000001</v>
      </c>
      <c r="S265" s="253">
        <v>0</v>
      </c>
      <c r="T265" s="254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55" t="s">
        <v>187</v>
      </c>
      <c r="AT265" s="255" t="s">
        <v>204</v>
      </c>
      <c r="AU265" s="255" t="s">
        <v>87</v>
      </c>
      <c r="AY265" s="17" t="s">
        <v>147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7" t="s">
        <v>80</v>
      </c>
      <c r="BK265" s="145">
        <f>ROUND(I265*H265,2)</f>
        <v>0</v>
      </c>
      <c r="BL265" s="17" t="s">
        <v>154</v>
      </c>
      <c r="BM265" s="255" t="s">
        <v>402</v>
      </c>
    </row>
    <row r="266" s="2" customFormat="1" ht="24.15" customHeight="1">
      <c r="A266" s="40"/>
      <c r="B266" s="41"/>
      <c r="C266" s="244" t="s">
        <v>403</v>
      </c>
      <c r="D266" s="244" t="s">
        <v>149</v>
      </c>
      <c r="E266" s="245" t="s">
        <v>404</v>
      </c>
      <c r="F266" s="246" t="s">
        <v>405</v>
      </c>
      <c r="G266" s="247" t="s">
        <v>194</v>
      </c>
      <c r="H266" s="248">
        <v>65.611999999999995</v>
      </c>
      <c r="I266" s="249"/>
      <c r="J266" s="250">
        <f>ROUND(I266*H266,2)</f>
        <v>0</v>
      </c>
      <c r="K266" s="246" t="s">
        <v>153</v>
      </c>
      <c r="L266" s="43"/>
      <c r="M266" s="251" t="s">
        <v>1</v>
      </c>
      <c r="N266" s="252" t="s">
        <v>40</v>
      </c>
      <c r="O266" s="93"/>
      <c r="P266" s="253">
        <f>O266*H266</f>
        <v>0</v>
      </c>
      <c r="Q266" s="253">
        <v>0</v>
      </c>
      <c r="R266" s="253">
        <f>Q266*H266</f>
        <v>0</v>
      </c>
      <c r="S266" s="253">
        <v>0</v>
      </c>
      <c r="T266" s="254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55" t="s">
        <v>154</v>
      </c>
      <c r="AT266" s="255" t="s">
        <v>149</v>
      </c>
      <c r="AU266" s="255" t="s">
        <v>87</v>
      </c>
      <c r="AY266" s="17" t="s">
        <v>147</v>
      </c>
      <c r="BE266" s="145">
        <f>IF(N266="základní",J266,0)</f>
        <v>0</v>
      </c>
      <c r="BF266" s="145">
        <f>IF(N266="snížená",J266,0)</f>
        <v>0</v>
      </c>
      <c r="BG266" s="145">
        <f>IF(N266="zákl. přenesená",J266,0)</f>
        <v>0</v>
      </c>
      <c r="BH266" s="145">
        <f>IF(N266="sníž. přenesená",J266,0)</f>
        <v>0</v>
      </c>
      <c r="BI266" s="145">
        <f>IF(N266="nulová",J266,0)</f>
        <v>0</v>
      </c>
      <c r="BJ266" s="17" t="s">
        <v>80</v>
      </c>
      <c r="BK266" s="145">
        <f>ROUND(I266*H266,2)</f>
        <v>0</v>
      </c>
      <c r="BL266" s="17" t="s">
        <v>154</v>
      </c>
      <c r="BM266" s="255" t="s">
        <v>406</v>
      </c>
    </row>
    <row r="267" s="12" customFormat="1" ht="22.8" customHeight="1">
      <c r="A267" s="12"/>
      <c r="B267" s="228"/>
      <c r="C267" s="229"/>
      <c r="D267" s="230" t="s">
        <v>74</v>
      </c>
      <c r="E267" s="242" t="s">
        <v>187</v>
      </c>
      <c r="F267" s="242" t="s">
        <v>407</v>
      </c>
      <c r="G267" s="229"/>
      <c r="H267" s="229"/>
      <c r="I267" s="232"/>
      <c r="J267" s="243">
        <f>BK267</f>
        <v>0</v>
      </c>
      <c r="K267" s="229"/>
      <c r="L267" s="234"/>
      <c r="M267" s="235"/>
      <c r="N267" s="236"/>
      <c r="O267" s="236"/>
      <c r="P267" s="237">
        <f>P268+P283</f>
        <v>0</v>
      </c>
      <c r="Q267" s="236"/>
      <c r="R267" s="237">
        <f>R268+R283</f>
        <v>1.6074389999999998</v>
      </c>
      <c r="S267" s="236"/>
      <c r="T267" s="238">
        <f>T268+T283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39" t="s">
        <v>80</v>
      </c>
      <c r="AT267" s="240" t="s">
        <v>74</v>
      </c>
      <c r="AU267" s="240" t="s">
        <v>80</v>
      </c>
      <c r="AY267" s="239" t="s">
        <v>147</v>
      </c>
      <c r="BK267" s="241">
        <f>BK268+BK283</f>
        <v>0</v>
      </c>
    </row>
    <row r="268" s="12" customFormat="1" ht="20.88" customHeight="1">
      <c r="A268" s="12"/>
      <c r="B268" s="228"/>
      <c r="C268" s="229"/>
      <c r="D268" s="230" t="s">
        <v>74</v>
      </c>
      <c r="E268" s="242" t="s">
        <v>408</v>
      </c>
      <c r="F268" s="242" t="s">
        <v>409</v>
      </c>
      <c r="G268" s="229"/>
      <c r="H268" s="229"/>
      <c r="I268" s="232"/>
      <c r="J268" s="243">
        <f>BK268</f>
        <v>0</v>
      </c>
      <c r="K268" s="229"/>
      <c r="L268" s="234"/>
      <c r="M268" s="235"/>
      <c r="N268" s="236"/>
      <c r="O268" s="236"/>
      <c r="P268" s="237">
        <f>SUM(P269:P282)</f>
        <v>0</v>
      </c>
      <c r="Q268" s="236"/>
      <c r="R268" s="237">
        <f>SUM(R269:R282)</f>
        <v>0.469474</v>
      </c>
      <c r="S268" s="236"/>
      <c r="T268" s="238">
        <f>SUM(T269:T282)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39" t="s">
        <v>80</v>
      </c>
      <c r="AT268" s="240" t="s">
        <v>74</v>
      </c>
      <c r="AU268" s="240" t="s">
        <v>84</v>
      </c>
      <c r="AY268" s="239" t="s">
        <v>147</v>
      </c>
      <c r="BK268" s="241">
        <f>SUM(BK269:BK282)</f>
        <v>0</v>
      </c>
    </row>
    <row r="269" s="2" customFormat="1" ht="24.15" customHeight="1">
      <c r="A269" s="40"/>
      <c r="B269" s="41"/>
      <c r="C269" s="244" t="s">
        <v>410</v>
      </c>
      <c r="D269" s="244" t="s">
        <v>149</v>
      </c>
      <c r="E269" s="245" t="s">
        <v>411</v>
      </c>
      <c r="F269" s="246" t="s">
        <v>412</v>
      </c>
      <c r="G269" s="247" t="s">
        <v>165</v>
      </c>
      <c r="H269" s="248">
        <v>1</v>
      </c>
      <c r="I269" s="249"/>
      <c r="J269" s="250">
        <f>ROUND(I269*H269,2)</f>
        <v>0</v>
      </c>
      <c r="K269" s="246" t="s">
        <v>153</v>
      </c>
      <c r="L269" s="43"/>
      <c r="M269" s="251" t="s">
        <v>1</v>
      </c>
      <c r="N269" s="252" t="s">
        <v>40</v>
      </c>
      <c r="O269" s="93"/>
      <c r="P269" s="253">
        <f>O269*H269</f>
        <v>0</v>
      </c>
      <c r="Q269" s="253">
        <v>0.01235</v>
      </c>
      <c r="R269" s="253">
        <f>Q269*H269</f>
        <v>0.01235</v>
      </c>
      <c r="S269" s="253">
        <v>0</v>
      </c>
      <c r="T269" s="254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55" t="s">
        <v>154</v>
      </c>
      <c r="AT269" s="255" t="s">
        <v>149</v>
      </c>
      <c r="AU269" s="255" t="s">
        <v>87</v>
      </c>
      <c r="AY269" s="17" t="s">
        <v>147</v>
      </c>
      <c r="BE269" s="145">
        <f>IF(N269="základní",J269,0)</f>
        <v>0</v>
      </c>
      <c r="BF269" s="145">
        <f>IF(N269="snížená",J269,0)</f>
        <v>0</v>
      </c>
      <c r="BG269" s="145">
        <f>IF(N269="zákl. přenesená",J269,0)</f>
        <v>0</v>
      </c>
      <c r="BH269" s="145">
        <f>IF(N269="sníž. přenesená",J269,0)</f>
        <v>0</v>
      </c>
      <c r="BI269" s="145">
        <f>IF(N269="nulová",J269,0)</f>
        <v>0</v>
      </c>
      <c r="BJ269" s="17" t="s">
        <v>80</v>
      </c>
      <c r="BK269" s="145">
        <f>ROUND(I269*H269,2)</f>
        <v>0</v>
      </c>
      <c r="BL269" s="17" t="s">
        <v>154</v>
      </c>
      <c r="BM269" s="255" t="s">
        <v>413</v>
      </c>
    </row>
    <row r="270" s="2" customFormat="1" ht="24.15" customHeight="1">
      <c r="A270" s="40"/>
      <c r="B270" s="41"/>
      <c r="C270" s="244" t="s">
        <v>414</v>
      </c>
      <c r="D270" s="244" t="s">
        <v>149</v>
      </c>
      <c r="E270" s="245" t="s">
        <v>415</v>
      </c>
      <c r="F270" s="246" t="s">
        <v>416</v>
      </c>
      <c r="G270" s="247" t="s">
        <v>165</v>
      </c>
      <c r="H270" s="248">
        <v>21.600000000000001</v>
      </c>
      <c r="I270" s="249"/>
      <c r="J270" s="250">
        <f>ROUND(I270*H270,2)</f>
        <v>0</v>
      </c>
      <c r="K270" s="246" t="s">
        <v>153</v>
      </c>
      <c r="L270" s="43"/>
      <c r="M270" s="251" t="s">
        <v>1</v>
      </c>
      <c r="N270" s="252" t="s">
        <v>40</v>
      </c>
      <c r="O270" s="93"/>
      <c r="P270" s="253">
        <f>O270*H270</f>
        <v>0</v>
      </c>
      <c r="Q270" s="253">
        <v>0.019689999999999999</v>
      </c>
      <c r="R270" s="253">
        <f>Q270*H270</f>
        <v>0.42530400000000002</v>
      </c>
      <c r="S270" s="253">
        <v>0</v>
      </c>
      <c r="T270" s="254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55" t="s">
        <v>154</v>
      </c>
      <c r="AT270" s="255" t="s">
        <v>149</v>
      </c>
      <c r="AU270" s="255" t="s">
        <v>87</v>
      </c>
      <c r="AY270" s="17" t="s">
        <v>147</v>
      </c>
      <c r="BE270" s="145">
        <f>IF(N270="základní",J270,0)</f>
        <v>0</v>
      </c>
      <c r="BF270" s="145">
        <f>IF(N270="snížená",J270,0)</f>
        <v>0</v>
      </c>
      <c r="BG270" s="145">
        <f>IF(N270="zákl. přenesená",J270,0)</f>
        <v>0</v>
      </c>
      <c r="BH270" s="145">
        <f>IF(N270="sníž. přenesená",J270,0)</f>
        <v>0</v>
      </c>
      <c r="BI270" s="145">
        <f>IF(N270="nulová",J270,0)</f>
        <v>0</v>
      </c>
      <c r="BJ270" s="17" t="s">
        <v>80</v>
      </c>
      <c r="BK270" s="145">
        <f>ROUND(I270*H270,2)</f>
        <v>0</v>
      </c>
      <c r="BL270" s="17" t="s">
        <v>154</v>
      </c>
      <c r="BM270" s="255" t="s">
        <v>417</v>
      </c>
    </row>
    <row r="271" s="13" customFormat="1">
      <c r="A271" s="13"/>
      <c r="B271" s="256"/>
      <c r="C271" s="257"/>
      <c r="D271" s="258" t="s">
        <v>156</v>
      </c>
      <c r="E271" s="259" t="s">
        <v>1</v>
      </c>
      <c r="F271" s="260" t="s">
        <v>418</v>
      </c>
      <c r="G271" s="257"/>
      <c r="H271" s="261">
        <v>21.600000000000001</v>
      </c>
      <c r="I271" s="262"/>
      <c r="J271" s="257"/>
      <c r="K271" s="257"/>
      <c r="L271" s="263"/>
      <c r="M271" s="264"/>
      <c r="N271" s="265"/>
      <c r="O271" s="265"/>
      <c r="P271" s="265"/>
      <c r="Q271" s="265"/>
      <c r="R271" s="265"/>
      <c r="S271" s="265"/>
      <c r="T271" s="26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67" t="s">
        <v>156</v>
      </c>
      <c r="AU271" s="267" t="s">
        <v>87</v>
      </c>
      <c r="AV271" s="13" t="s">
        <v>84</v>
      </c>
      <c r="AW271" s="13" t="s">
        <v>30</v>
      </c>
      <c r="AX271" s="13" t="s">
        <v>80</v>
      </c>
      <c r="AY271" s="267" t="s">
        <v>147</v>
      </c>
    </row>
    <row r="272" s="2" customFormat="1" ht="33" customHeight="1">
      <c r="A272" s="40"/>
      <c r="B272" s="41"/>
      <c r="C272" s="244" t="s">
        <v>419</v>
      </c>
      <c r="D272" s="244" t="s">
        <v>149</v>
      </c>
      <c r="E272" s="245" t="s">
        <v>420</v>
      </c>
      <c r="F272" s="246" t="s">
        <v>421</v>
      </c>
      <c r="G272" s="247" t="s">
        <v>422</v>
      </c>
      <c r="H272" s="248">
        <v>3</v>
      </c>
      <c r="I272" s="249"/>
      <c r="J272" s="250">
        <f>ROUND(I272*H272,2)</f>
        <v>0</v>
      </c>
      <c r="K272" s="246" t="s">
        <v>153</v>
      </c>
      <c r="L272" s="43"/>
      <c r="M272" s="251" t="s">
        <v>1</v>
      </c>
      <c r="N272" s="252" t="s">
        <v>40</v>
      </c>
      <c r="O272" s="93"/>
      <c r="P272" s="253">
        <f>O272*H272</f>
        <v>0</v>
      </c>
      <c r="Q272" s="253">
        <v>0</v>
      </c>
      <c r="R272" s="253">
        <f>Q272*H272</f>
        <v>0</v>
      </c>
      <c r="S272" s="253">
        <v>0</v>
      </c>
      <c r="T272" s="254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55" t="s">
        <v>154</v>
      </c>
      <c r="AT272" s="255" t="s">
        <v>149</v>
      </c>
      <c r="AU272" s="255" t="s">
        <v>87</v>
      </c>
      <c r="AY272" s="17" t="s">
        <v>147</v>
      </c>
      <c r="BE272" s="145">
        <f>IF(N272="základní",J272,0)</f>
        <v>0</v>
      </c>
      <c r="BF272" s="145">
        <f>IF(N272="snížená",J272,0)</f>
        <v>0</v>
      </c>
      <c r="BG272" s="145">
        <f>IF(N272="zákl. přenesená",J272,0)</f>
        <v>0</v>
      </c>
      <c r="BH272" s="145">
        <f>IF(N272="sníž. přenesená",J272,0)</f>
        <v>0</v>
      </c>
      <c r="BI272" s="145">
        <f>IF(N272="nulová",J272,0)</f>
        <v>0</v>
      </c>
      <c r="BJ272" s="17" t="s">
        <v>80</v>
      </c>
      <c r="BK272" s="145">
        <f>ROUND(I272*H272,2)</f>
        <v>0</v>
      </c>
      <c r="BL272" s="17" t="s">
        <v>154</v>
      </c>
      <c r="BM272" s="255" t="s">
        <v>423</v>
      </c>
    </row>
    <row r="273" s="2" customFormat="1" ht="24.15" customHeight="1">
      <c r="A273" s="40"/>
      <c r="B273" s="41"/>
      <c r="C273" s="279" t="s">
        <v>424</v>
      </c>
      <c r="D273" s="279" t="s">
        <v>204</v>
      </c>
      <c r="E273" s="280" t="s">
        <v>425</v>
      </c>
      <c r="F273" s="281" t="s">
        <v>426</v>
      </c>
      <c r="G273" s="282" t="s">
        <v>422</v>
      </c>
      <c r="H273" s="283">
        <v>1</v>
      </c>
      <c r="I273" s="284"/>
      <c r="J273" s="285">
        <f>ROUND(I273*H273,2)</f>
        <v>0</v>
      </c>
      <c r="K273" s="281" t="s">
        <v>153</v>
      </c>
      <c r="L273" s="286"/>
      <c r="M273" s="287" t="s">
        <v>1</v>
      </c>
      <c r="N273" s="288" t="s">
        <v>40</v>
      </c>
      <c r="O273" s="93"/>
      <c r="P273" s="253">
        <f>O273*H273</f>
        <v>0</v>
      </c>
      <c r="Q273" s="253">
        <v>0.00059999999999999995</v>
      </c>
      <c r="R273" s="253">
        <f>Q273*H273</f>
        <v>0.00059999999999999995</v>
      </c>
      <c r="S273" s="253">
        <v>0</v>
      </c>
      <c r="T273" s="254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55" t="s">
        <v>187</v>
      </c>
      <c r="AT273" s="255" t="s">
        <v>204</v>
      </c>
      <c r="AU273" s="255" t="s">
        <v>87</v>
      </c>
      <c r="AY273" s="17" t="s">
        <v>147</v>
      </c>
      <c r="BE273" s="145">
        <f>IF(N273="základní",J273,0)</f>
        <v>0</v>
      </c>
      <c r="BF273" s="145">
        <f>IF(N273="snížená",J273,0)</f>
        <v>0</v>
      </c>
      <c r="BG273" s="145">
        <f>IF(N273="zákl. přenesená",J273,0)</f>
        <v>0</v>
      </c>
      <c r="BH273" s="145">
        <f>IF(N273="sníž. přenesená",J273,0)</f>
        <v>0</v>
      </c>
      <c r="BI273" s="145">
        <f>IF(N273="nulová",J273,0)</f>
        <v>0</v>
      </c>
      <c r="BJ273" s="17" t="s">
        <v>80</v>
      </c>
      <c r="BK273" s="145">
        <f>ROUND(I273*H273,2)</f>
        <v>0</v>
      </c>
      <c r="BL273" s="17" t="s">
        <v>154</v>
      </c>
      <c r="BM273" s="255" t="s">
        <v>427</v>
      </c>
    </row>
    <row r="274" s="2" customFormat="1" ht="16.5" customHeight="1">
      <c r="A274" s="40"/>
      <c r="B274" s="41"/>
      <c r="C274" s="279" t="s">
        <v>428</v>
      </c>
      <c r="D274" s="279" t="s">
        <v>204</v>
      </c>
      <c r="E274" s="280" t="s">
        <v>429</v>
      </c>
      <c r="F274" s="281" t="s">
        <v>430</v>
      </c>
      <c r="G274" s="282" t="s">
        <v>422</v>
      </c>
      <c r="H274" s="283">
        <v>1</v>
      </c>
      <c r="I274" s="284"/>
      <c r="J274" s="285">
        <f>ROUND(I274*H274,2)</f>
        <v>0</v>
      </c>
      <c r="K274" s="281" t="s">
        <v>153</v>
      </c>
      <c r="L274" s="286"/>
      <c r="M274" s="287" t="s">
        <v>1</v>
      </c>
      <c r="N274" s="288" t="s">
        <v>40</v>
      </c>
      <c r="O274" s="93"/>
      <c r="P274" s="253">
        <f>O274*H274</f>
        <v>0</v>
      </c>
      <c r="Q274" s="253">
        <v>0.00054000000000000001</v>
      </c>
      <c r="R274" s="253">
        <f>Q274*H274</f>
        <v>0.00054000000000000001</v>
      </c>
      <c r="S274" s="253">
        <v>0</v>
      </c>
      <c r="T274" s="254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55" t="s">
        <v>187</v>
      </c>
      <c r="AT274" s="255" t="s">
        <v>204</v>
      </c>
      <c r="AU274" s="255" t="s">
        <v>87</v>
      </c>
      <c r="AY274" s="17" t="s">
        <v>147</v>
      </c>
      <c r="BE274" s="145">
        <f>IF(N274="základní",J274,0)</f>
        <v>0</v>
      </c>
      <c r="BF274" s="145">
        <f>IF(N274="snížená",J274,0)</f>
        <v>0</v>
      </c>
      <c r="BG274" s="145">
        <f>IF(N274="zákl. přenesená",J274,0)</f>
        <v>0</v>
      </c>
      <c r="BH274" s="145">
        <f>IF(N274="sníž. přenesená",J274,0)</f>
        <v>0</v>
      </c>
      <c r="BI274" s="145">
        <f>IF(N274="nulová",J274,0)</f>
        <v>0</v>
      </c>
      <c r="BJ274" s="17" t="s">
        <v>80</v>
      </c>
      <c r="BK274" s="145">
        <f>ROUND(I274*H274,2)</f>
        <v>0</v>
      </c>
      <c r="BL274" s="17" t="s">
        <v>154</v>
      </c>
      <c r="BM274" s="255" t="s">
        <v>431</v>
      </c>
    </row>
    <row r="275" s="2" customFormat="1" ht="16.5" customHeight="1">
      <c r="A275" s="40"/>
      <c r="B275" s="41"/>
      <c r="C275" s="279" t="s">
        <v>432</v>
      </c>
      <c r="D275" s="279" t="s">
        <v>204</v>
      </c>
      <c r="E275" s="280" t="s">
        <v>433</v>
      </c>
      <c r="F275" s="281" t="s">
        <v>434</v>
      </c>
      <c r="G275" s="282" t="s">
        <v>422</v>
      </c>
      <c r="H275" s="283">
        <v>1</v>
      </c>
      <c r="I275" s="284"/>
      <c r="J275" s="285">
        <f>ROUND(I275*H275,2)</f>
        <v>0</v>
      </c>
      <c r="K275" s="281" t="s">
        <v>153</v>
      </c>
      <c r="L275" s="286"/>
      <c r="M275" s="287" t="s">
        <v>1</v>
      </c>
      <c r="N275" s="288" t="s">
        <v>40</v>
      </c>
      <c r="O275" s="93"/>
      <c r="P275" s="253">
        <f>O275*H275</f>
        <v>0</v>
      </c>
      <c r="Q275" s="253">
        <v>0.00064999999999999997</v>
      </c>
      <c r="R275" s="253">
        <f>Q275*H275</f>
        <v>0.00064999999999999997</v>
      </c>
      <c r="S275" s="253">
        <v>0</v>
      </c>
      <c r="T275" s="254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55" t="s">
        <v>187</v>
      </c>
      <c r="AT275" s="255" t="s">
        <v>204</v>
      </c>
      <c r="AU275" s="255" t="s">
        <v>87</v>
      </c>
      <c r="AY275" s="17" t="s">
        <v>147</v>
      </c>
      <c r="BE275" s="145">
        <f>IF(N275="základní",J275,0)</f>
        <v>0</v>
      </c>
      <c r="BF275" s="145">
        <f>IF(N275="snížená",J275,0)</f>
        <v>0</v>
      </c>
      <c r="BG275" s="145">
        <f>IF(N275="zákl. přenesená",J275,0)</f>
        <v>0</v>
      </c>
      <c r="BH275" s="145">
        <f>IF(N275="sníž. přenesená",J275,0)</f>
        <v>0</v>
      </c>
      <c r="BI275" s="145">
        <f>IF(N275="nulová",J275,0)</f>
        <v>0</v>
      </c>
      <c r="BJ275" s="17" t="s">
        <v>80</v>
      </c>
      <c r="BK275" s="145">
        <f>ROUND(I275*H275,2)</f>
        <v>0</v>
      </c>
      <c r="BL275" s="17" t="s">
        <v>154</v>
      </c>
      <c r="BM275" s="255" t="s">
        <v>435</v>
      </c>
    </row>
    <row r="276" s="2" customFormat="1" ht="33" customHeight="1">
      <c r="A276" s="40"/>
      <c r="B276" s="41"/>
      <c r="C276" s="244" t="s">
        <v>278</v>
      </c>
      <c r="D276" s="244" t="s">
        <v>149</v>
      </c>
      <c r="E276" s="245" t="s">
        <v>436</v>
      </c>
      <c r="F276" s="246" t="s">
        <v>437</v>
      </c>
      <c r="G276" s="247" t="s">
        <v>422</v>
      </c>
      <c r="H276" s="248">
        <v>1</v>
      </c>
      <c r="I276" s="249"/>
      <c r="J276" s="250">
        <f>ROUND(I276*H276,2)</f>
        <v>0</v>
      </c>
      <c r="K276" s="246" t="s">
        <v>153</v>
      </c>
      <c r="L276" s="43"/>
      <c r="M276" s="251" t="s">
        <v>1</v>
      </c>
      <c r="N276" s="252" t="s">
        <v>40</v>
      </c>
      <c r="O276" s="93"/>
      <c r="P276" s="253">
        <f>O276*H276</f>
        <v>0</v>
      </c>
      <c r="Q276" s="253">
        <v>1.0000000000000001E-05</v>
      </c>
      <c r="R276" s="253">
        <f>Q276*H276</f>
        <v>1.0000000000000001E-05</v>
      </c>
      <c r="S276" s="253">
        <v>0</v>
      </c>
      <c r="T276" s="254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55" t="s">
        <v>154</v>
      </c>
      <c r="AT276" s="255" t="s">
        <v>149</v>
      </c>
      <c r="AU276" s="255" t="s">
        <v>87</v>
      </c>
      <c r="AY276" s="17" t="s">
        <v>147</v>
      </c>
      <c r="BE276" s="145">
        <f>IF(N276="základní",J276,0)</f>
        <v>0</v>
      </c>
      <c r="BF276" s="145">
        <f>IF(N276="snížená",J276,0)</f>
        <v>0</v>
      </c>
      <c r="BG276" s="145">
        <f>IF(N276="zákl. přenesená",J276,0)</f>
        <v>0</v>
      </c>
      <c r="BH276" s="145">
        <f>IF(N276="sníž. přenesená",J276,0)</f>
        <v>0</v>
      </c>
      <c r="BI276" s="145">
        <f>IF(N276="nulová",J276,0)</f>
        <v>0</v>
      </c>
      <c r="BJ276" s="17" t="s">
        <v>80</v>
      </c>
      <c r="BK276" s="145">
        <f>ROUND(I276*H276,2)</f>
        <v>0</v>
      </c>
      <c r="BL276" s="17" t="s">
        <v>154</v>
      </c>
      <c r="BM276" s="255" t="s">
        <v>438</v>
      </c>
    </row>
    <row r="277" s="2" customFormat="1" ht="16.5" customHeight="1">
      <c r="A277" s="40"/>
      <c r="B277" s="41"/>
      <c r="C277" s="279" t="s">
        <v>321</v>
      </c>
      <c r="D277" s="279" t="s">
        <v>204</v>
      </c>
      <c r="E277" s="280" t="s">
        <v>439</v>
      </c>
      <c r="F277" s="281" t="s">
        <v>440</v>
      </c>
      <c r="G277" s="282" t="s">
        <v>422</v>
      </c>
      <c r="H277" s="283">
        <v>1</v>
      </c>
      <c r="I277" s="284"/>
      <c r="J277" s="285">
        <f>ROUND(I277*H277,2)</f>
        <v>0</v>
      </c>
      <c r="K277" s="281" t="s">
        <v>153</v>
      </c>
      <c r="L277" s="286"/>
      <c r="M277" s="287" t="s">
        <v>1</v>
      </c>
      <c r="N277" s="288" t="s">
        <v>40</v>
      </c>
      <c r="O277" s="93"/>
      <c r="P277" s="253">
        <f>O277*H277</f>
        <v>0</v>
      </c>
      <c r="Q277" s="253">
        <v>0.00079000000000000001</v>
      </c>
      <c r="R277" s="253">
        <f>Q277*H277</f>
        <v>0.00079000000000000001</v>
      </c>
      <c r="S277" s="253">
        <v>0</v>
      </c>
      <c r="T277" s="254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55" t="s">
        <v>187</v>
      </c>
      <c r="AT277" s="255" t="s">
        <v>204</v>
      </c>
      <c r="AU277" s="255" t="s">
        <v>87</v>
      </c>
      <c r="AY277" s="17" t="s">
        <v>147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7" t="s">
        <v>80</v>
      </c>
      <c r="BK277" s="145">
        <f>ROUND(I277*H277,2)</f>
        <v>0</v>
      </c>
      <c r="BL277" s="17" t="s">
        <v>154</v>
      </c>
      <c r="BM277" s="255" t="s">
        <v>441</v>
      </c>
    </row>
    <row r="278" s="2" customFormat="1" ht="24.15" customHeight="1">
      <c r="A278" s="40"/>
      <c r="B278" s="41"/>
      <c r="C278" s="244" t="s">
        <v>442</v>
      </c>
      <c r="D278" s="244" t="s">
        <v>149</v>
      </c>
      <c r="E278" s="245" t="s">
        <v>443</v>
      </c>
      <c r="F278" s="246" t="s">
        <v>444</v>
      </c>
      <c r="G278" s="247" t="s">
        <v>422</v>
      </c>
      <c r="H278" s="248">
        <v>1</v>
      </c>
      <c r="I278" s="249"/>
      <c r="J278" s="250">
        <f>ROUND(I278*H278,2)</f>
        <v>0</v>
      </c>
      <c r="K278" s="246" t="s">
        <v>153</v>
      </c>
      <c r="L278" s="43"/>
      <c r="M278" s="251" t="s">
        <v>1</v>
      </c>
      <c r="N278" s="252" t="s">
        <v>40</v>
      </c>
      <c r="O278" s="93"/>
      <c r="P278" s="253">
        <f>O278*H278</f>
        <v>0</v>
      </c>
      <c r="Q278" s="253">
        <v>0.00010000000000000001</v>
      </c>
      <c r="R278" s="253">
        <f>Q278*H278</f>
        <v>0.00010000000000000001</v>
      </c>
      <c r="S278" s="253">
        <v>0</v>
      </c>
      <c r="T278" s="254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55" t="s">
        <v>154</v>
      </c>
      <c r="AT278" s="255" t="s">
        <v>149</v>
      </c>
      <c r="AU278" s="255" t="s">
        <v>87</v>
      </c>
      <c r="AY278" s="17" t="s">
        <v>147</v>
      </c>
      <c r="BE278" s="145">
        <f>IF(N278="základní",J278,0)</f>
        <v>0</v>
      </c>
      <c r="BF278" s="145">
        <f>IF(N278="snížená",J278,0)</f>
        <v>0</v>
      </c>
      <c r="BG278" s="145">
        <f>IF(N278="zákl. přenesená",J278,0)</f>
        <v>0</v>
      </c>
      <c r="BH278" s="145">
        <f>IF(N278="sníž. přenesená",J278,0)</f>
        <v>0</v>
      </c>
      <c r="BI278" s="145">
        <f>IF(N278="nulová",J278,0)</f>
        <v>0</v>
      </c>
      <c r="BJ278" s="17" t="s">
        <v>80</v>
      </c>
      <c r="BK278" s="145">
        <f>ROUND(I278*H278,2)</f>
        <v>0</v>
      </c>
      <c r="BL278" s="17" t="s">
        <v>154</v>
      </c>
      <c r="BM278" s="255" t="s">
        <v>445</v>
      </c>
    </row>
    <row r="279" s="2" customFormat="1" ht="24.15" customHeight="1">
      <c r="A279" s="40"/>
      <c r="B279" s="41"/>
      <c r="C279" s="279" t="s">
        <v>341</v>
      </c>
      <c r="D279" s="279" t="s">
        <v>204</v>
      </c>
      <c r="E279" s="280" t="s">
        <v>446</v>
      </c>
      <c r="F279" s="281" t="s">
        <v>447</v>
      </c>
      <c r="G279" s="282" t="s">
        <v>422</v>
      </c>
      <c r="H279" s="283">
        <v>1</v>
      </c>
      <c r="I279" s="284"/>
      <c r="J279" s="285">
        <f>ROUND(I279*H279,2)</f>
        <v>0</v>
      </c>
      <c r="K279" s="281" t="s">
        <v>153</v>
      </c>
      <c r="L279" s="286"/>
      <c r="M279" s="287" t="s">
        <v>1</v>
      </c>
      <c r="N279" s="288" t="s">
        <v>40</v>
      </c>
      <c r="O279" s="93"/>
      <c r="P279" s="253">
        <f>O279*H279</f>
        <v>0</v>
      </c>
      <c r="Q279" s="253">
        <v>0.00263</v>
      </c>
      <c r="R279" s="253">
        <f>Q279*H279</f>
        <v>0.00263</v>
      </c>
      <c r="S279" s="253">
        <v>0</v>
      </c>
      <c r="T279" s="254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55" t="s">
        <v>448</v>
      </c>
      <c r="AT279" s="255" t="s">
        <v>204</v>
      </c>
      <c r="AU279" s="255" t="s">
        <v>87</v>
      </c>
      <c r="AY279" s="17" t="s">
        <v>147</v>
      </c>
      <c r="BE279" s="145">
        <f>IF(N279="základní",J279,0)</f>
        <v>0</v>
      </c>
      <c r="BF279" s="145">
        <f>IF(N279="snížená",J279,0)</f>
        <v>0</v>
      </c>
      <c r="BG279" s="145">
        <f>IF(N279="zákl. přenesená",J279,0)</f>
        <v>0</v>
      </c>
      <c r="BH279" s="145">
        <f>IF(N279="sníž. přenesená",J279,0)</f>
        <v>0</v>
      </c>
      <c r="BI279" s="145">
        <f>IF(N279="nulová",J279,0)</f>
        <v>0</v>
      </c>
      <c r="BJ279" s="17" t="s">
        <v>80</v>
      </c>
      <c r="BK279" s="145">
        <f>ROUND(I279*H279,2)</f>
        <v>0</v>
      </c>
      <c r="BL279" s="17" t="s">
        <v>448</v>
      </c>
      <c r="BM279" s="255" t="s">
        <v>449</v>
      </c>
    </row>
    <row r="280" s="2" customFormat="1" ht="24.15" customHeight="1">
      <c r="A280" s="40"/>
      <c r="B280" s="41"/>
      <c r="C280" s="244" t="s">
        <v>450</v>
      </c>
      <c r="D280" s="244" t="s">
        <v>149</v>
      </c>
      <c r="E280" s="245" t="s">
        <v>451</v>
      </c>
      <c r="F280" s="246" t="s">
        <v>452</v>
      </c>
      <c r="G280" s="247" t="s">
        <v>422</v>
      </c>
      <c r="H280" s="248">
        <v>1</v>
      </c>
      <c r="I280" s="249"/>
      <c r="J280" s="250">
        <f>ROUND(I280*H280,2)</f>
        <v>0</v>
      </c>
      <c r="K280" s="246" t="s">
        <v>153</v>
      </c>
      <c r="L280" s="43"/>
      <c r="M280" s="251" t="s">
        <v>1</v>
      </c>
      <c r="N280" s="252" t="s">
        <v>40</v>
      </c>
      <c r="O280" s="93"/>
      <c r="P280" s="253">
        <f>O280*H280</f>
        <v>0</v>
      </c>
      <c r="Q280" s="253">
        <v>0.026499999999999999</v>
      </c>
      <c r="R280" s="253">
        <f>Q280*H280</f>
        <v>0.026499999999999999</v>
      </c>
      <c r="S280" s="253">
        <v>0</v>
      </c>
      <c r="T280" s="254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55" t="s">
        <v>154</v>
      </c>
      <c r="AT280" s="255" t="s">
        <v>149</v>
      </c>
      <c r="AU280" s="255" t="s">
        <v>87</v>
      </c>
      <c r="AY280" s="17" t="s">
        <v>147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7" t="s">
        <v>80</v>
      </c>
      <c r="BK280" s="145">
        <f>ROUND(I280*H280,2)</f>
        <v>0</v>
      </c>
      <c r="BL280" s="17" t="s">
        <v>154</v>
      </c>
      <c r="BM280" s="255" t="s">
        <v>453</v>
      </c>
    </row>
    <row r="281" s="2" customFormat="1" ht="24.15" customHeight="1">
      <c r="A281" s="40"/>
      <c r="B281" s="41"/>
      <c r="C281" s="244" t="s">
        <v>454</v>
      </c>
      <c r="D281" s="244" t="s">
        <v>149</v>
      </c>
      <c r="E281" s="245" t="s">
        <v>455</v>
      </c>
      <c r="F281" s="246" t="s">
        <v>456</v>
      </c>
      <c r="G281" s="247" t="s">
        <v>422</v>
      </c>
      <c r="H281" s="248">
        <v>1</v>
      </c>
      <c r="I281" s="249"/>
      <c r="J281" s="250">
        <f>ROUND(I281*H281,2)</f>
        <v>0</v>
      </c>
      <c r="K281" s="246" t="s">
        <v>153</v>
      </c>
      <c r="L281" s="43"/>
      <c r="M281" s="251" t="s">
        <v>1</v>
      </c>
      <c r="N281" s="252" t="s">
        <v>40</v>
      </c>
      <c r="O281" s="93"/>
      <c r="P281" s="253">
        <f>O281*H281</f>
        <v>0</v>
      </c>
      <c r="Q281" s="253">
        <v>0</v>
      </c>
      <c r="R281" s="253">
        <f>Q281*H281</f>
        <v>0</v>
      </c>
      <c r="S281" s="253">
        <v>0</v>
      </c>
      <c r="T281" s="254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55" t="s">
        <v>154</v>
      </c>
      <c r="AT281" s="255" t="s">
        <v>149</v>
      </c>
      <c r="AU281" s="255" t="s">
        <v>87</v>
      </c>
      <c r="AY281" s="17" t="s">
        <v>147</v>
      </c>
      <c r="BE281" s="145">
        <f>IF(N281="základní",J281,0)</f>
        <v>0</v>
      </c>
      <c r="BF281" s="145">
        <f>IF(N281="snížená",J281,0)</f>
        <v>0</v>
      </c>
      <c r="BG281" s="145">
        <f>IF(N281="zákl. přenesená",J281,0)</f>
        <v>0</v>
      </c>
      <c r="BH281" s="145">
        <f>IF(N281="sníž. přenesená",J281,0)</f>
        <v>0</v>
      </c>
      <c r="BI281" s="145">
        <f>IF(N281="nulová",J281,0)</f>
        <v>0</v>
      </c>
      <c r="BJ281" s="17" t="s">
        <v>80</v>
      </c>
      <c r="BK281" s="145">
        <f>ROUND(I281*H281,2)</f>
        <v>0</v>
      </c>
      <c r="BL281" s="17" t="s">
        <v>154</v>
      </c>
      <c r="BM281" s="255" t="s">
        <v>457</v>
      </c>
    </row>
    <row r="282" s="2" customFormat="1" ht="24.15" customHeight="1">
      <c r="A282" s="40"/>
      <c r="B282" s="41"/>
      <c r="C282" s="244" t="s">
        <v>458</v>
      </c>
      <c r="D282" s="244" t="s">
        <v>149</v>
      </c>
      <c r="E282" s="245" t="s">
        <v>459</v>
      </c>
      <c r="F282" s="246" t="s">
        <v>460</v>
      </c>
      <c r="G282" s="247" t="s">
        <v>194</v>
      </c>
      <c r="H282" s="248">
        <v>0.46700000000000003</v>
      </c>
      <c r="I282" s="249"/>
      <c r="J282" s="250">
        <f>ROUND(I282*H282,2)</f>
        <v>0</v>
      </c>
      <c r="K282" s="246" t="s">
        <v>153</v>
      </c>
      <c r="L282" s="43"/>
      <c r="M282" s="251" t="s">
        <v>1</v>
      </c>
      <c r="N282" s="252" t="s">
        <v>40</v>
      </c>
      <c r="O282" s="93"/>
      <c r="P282" s="253">
        <f>O282*H282</f>
        <v>0</v>
      </c>
      <c r="Q282" s="253">
        <v>0</v>
      </c>
      <c r="R282" s="253">
        <f>Q282*H282</f>
        <v>0</v>
      </c>
      <c r="S282" s="253">
        <v>0</v>
      </c>
      <c r="T282" s="254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55" t="s">
        <v>154</v>
      </c>
      <c r="AT282" s="255" t="s">
        <v>149</v>
      </c>
      <c r="AU282" s="255" t="s">
        <v>87</v>
      </c>
      <c r="AY282" s="17" t="s">
        <v>147</v>
      </c>
      <c r="BE282" s="145">
        <f>IF(N282="základní",J282,0)</f>
        <v>0</v>
      </c>
      <c r="BF282" s="145">
        <f>IF(N282="snížená",J282,0)</f>
        <v>0</v>
      </c>
      <c r="BG282" s="145">
        <f>IF(N282="zákl. přenesená",J282,0)</f>
        <v>0</v>
      </c>
      <c r="BH282" s="145">
        <f>IF(N282="sníž. přenesená",J282,0)</f>
        <v>0</v>
      </c>
      <c r="BI282" s="145">
        <f>IF(N282="nulová",J282,0)</f>
        <v>0</v>
      </c>
      <c r="BJ282" s="17" t="s">
        <v>80</v>
      </c>
      <c r="BK282" s="145">
        <f>ROUND(I282*H282,2)</f>
        <v>0</v>
      </c>
      <c r="BL282" s="17" t="s">
        <v>154</v>
      </c>
      <c r="BM282" s="255" t="s">
        <v>461</v>
      </c>
    </row>
    <row r="283" s="12" customFormat="1" ht="20.88" customHeight="1">
      <c r="A283" s="12"/>
      <c r="B283" s="228"/>
      <c r="C283" s="229"/>
      <c r="D283" s="230" t="s">
        <v>74</v>
      </c>
      <c r="E283" s="242" t="s">
        <v>462</v>
      </c>
      <c r="F283" s="242" t="s">
        <v>463</v>
      </c>
      <c r="G283" s="229"/>
      <c r="H283" s="229"/>
      <c r="I283" s="232"/>
      <c r="J283" s="243">
        <f>BK283</f>
        <v>0</v>
      </c>
      <c r="K283" s="229"/>
      <c r="L283" s="234"/>
      <c r="M283" s="235"/>
      <c r="N283" s="236"/>
      <c r="O283" s="236"/>
      <c r="P283" s="237">
        <f>SUM(P284:P298)</f>
        <v>0</v>
      </c>
      <c r="Q283" s="236"/>
      <c r="R283" s="237">
        <f>SUM(R284:R298)</f>
        <v>1.1379649999999999</v>
      </c>
      <c r="S283" s="236"/>
      <c r="T283" s="238">
        <f>SUM(T284:T298)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39" t="s">
        <v>80</v>
      </c>
      <c r="AT283" s="240" t="s">
        <v>74</v>
      </c>
      <c r="AU283" s="240" t="s">
        <v>84</v>
      </c>
      <c r="AY283" s="239" t="s">
        <v>147</v>
      </c>
      <c r="BK283" s="241">
        <f>SUM(BK284:BK298)</f>
        <v>0</v>
      </c>
    </row>
    <row r="284" s="2" customFormat="1" ht="16.5" customHeight="1">
      <c r="A284" s="40"/>
      <c r="B284" s="41"/>
      <c r="C284" s="244" t="s">
        <v>464</v>
      </c>
      <c r="D284" s="244" t="s">
        <v>149</v>
      </c>
      <c r="E284" s="245" t="s">
        <v>465</v>
      </c>
      <c r="F284" s="246" t="s">
        <v>466</v>
      </c>
      <c r="G284" s="247" t="s">
        <v>422</v>
      </c>
      <c r="H284" s="248">
        <v>1</v>
      </c>
      <c r="I284" s="249"/>
      <c r="J284" s="250">
        <f>ROUND(I284*H284,2)</f>
        <v>0</v>
      </c>
      <c r="K284" s="246" t="s">
        <v>153</v>
      </c>
      <c r="L284" s="43"/>
      <c r="M284" s="251" t="s">
        <v>1</v>
      </c>
      <c r="N284" s="252" t="s">
        <v>40</v>
      </c>
      <c r="O284" s="93"/>
      <c r="P284" s="253">
        <f>O284*H284</f>
        <v>0</v>
      </c>
      <c r="Q284" s="253">
        <v>0.29558000000000001</v>
      </c>
      <c r="R284" s="253">
        <f>Q284*H284</f>
        <v>0.29558000000000001</v>
      </c>
      <c r="S284" s="253">
        <v>0</v>
      </c>
      <c r="T284" s="254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55" t="s">
        <v>154</v>
      </c>
      <c r="AT284" s="255" t="s">
        <v>149</v>
      </c>
      <c r="AU284" s="255" t="s">
        <v>87</v>
      </c>
      <c r="AY284" s="17" t="s">
        <v>147</v>
      </c>
      <c r="BE284" s="145">
        <f>IF(N284="základní",J284,0)</f>
        <v>0</v>
      </c>
      <c r="BF284" s="145">
        <f>IF(N284="snížená",J284,0)</f>
        <v>0</v>
      </c>
      <c r="BG284" s="145">
        <f>IF(N284="zákl. přenesená",J284,0)</f>
        <v>0</v>
      </c>
      <c r="BH284" s="145">
        <f>IF(N284="sníž. přenesená",J284,0)</f>
        <v>0</v>
      </c>
      <c r="BI284" s="145">
        <f>IF(N284="nulová",J284,0)</f>
        <v>0</v>
      </c>
      <c r="BJ284" s="17" t="s">
        <v>80</v>
      </c>
      <c r="BK284" s="145">
        <f>ROUND(I284*H284,2)</f>
        <v>0</v>
      </c>
      <c r="BL284" s="17" t="s">
        <v>154</v>
      </c>
      <c r="BM284" s="255" t="s">
        <v>467</v>
      </c>
    </row>
    <row r="285" s="2" customFormat="1" ht="24.15" customHeight="1">
      <c r="A285" s="40"/>
      <c r="B285" s="41"/>
      <c r="C285" s="244" t="s">
        <v>468</v>
      </c>
      <c r="D285" s="244" t="s">
        <v>149</v>
      </c>
      <c r="E285" s="245" t="s">
        <v>469</v>
      </c>
      <c r="F285" s="246" t="s">
        <v>470</v>
      </c>
      <c r="G285" s="247" t="s">
        <v>422</v>
      </c>
      <c r="H285" s="248">
        <v>1</v>
      </c>
      <c r="I285" s="249"/>
      <c r="J285" s="250">
        <f>ROUND(I285*H285,2)</f>
        <v>0</v>
      </c>
      <c r="K285" s="246" t="s">
        <v>153</v>
      </c>
      <c r="L285" s="43"/>
      <c r="M285" s="251" t="s">
        <v>1</v>
      </c>
      <c r="N285" s="252" t="s">
        <v>40</v>
      </c>
      <c r="O285" s="93"/>
      <c r="P285" s="253">
        <f>O285*H285</f>
        <v>0</v>
      </c>
      <c r="Q285" s="253">
        <v>0.12422</v>
      </c>
      <c r="R285" s="253">
        <f>Q285*H285</f>
        <v>0.12422</v>
      </c>
      <c r="S285" s="253">
        <v>0</v>
      </c>
      <c r="T285" s="254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55" t="s">
        <v>154</v>
      </c>
      <c r="AT285" s="255" t="s">
        <v>149</v>
      </c>
      <c r="AU285" s="255" t="s">
        <v>87</v>
      </c>
      <c r="AY285" s="17" t="s">
        <v>147</v>
      </c>
      <c r="BE285" s="145">
        <f>IF(N285="základní",J285,0)</f>
        <v>0</v>
      </c>
      <c r="BF285" s="145">
        <f>IF(N285="snížená",J285,0)</f>
        <v>0</v>
      </c>
      <c r="BG285" s="145">
        <f>IF(N285="zákl. přenesená",J285,0)</f>
        <v>0</v>
      </c>
      <c r="BH285" s="145">
        <f>IF(N285="sníž. přenesená",J285,0)</f>
        <v>0</v>
      </c>
      <c r="BI285" s="145">
        <f>IF(N285="nulová",J285,0)</f>
        <v>0</v>
      </c>
      <c r="BJ285" s="17" t="s">
        <v>80</v>
      </c>
      <c r="BK285" s="145">
        <f>ROUND(I285*H285,2)</f>
        <v>0</v>
      </c>
      <c r="BL285" s="17" t="s">
        <v>154</v>
      </c>
      <c r="BM285" s="255" t="s">
        <v>471</v>
      </c>
    </row>
    <row r="286" s="2" customFormat="1" ht="24.15" customHeight="1">
      <c r="A286" s="40"/>
      <c r="B286" s="41"/>
      <c r="C286" s="279" t="s">
        <v>472</v>
      </c>
      <c r="D286" s="279" t="s">
        <v>204</v>
      </c>
      <c r="E286" s="280" t="s">
        <v>473</v>
      </c>
      <c r="F286" s="281" t="s">
        <v>474</v>
      </c>
      <c r="G286" s="282" t="s">
        <v>422</v>
      </c>
      <c r="H286" s="283">
        <v>1</v>
      </c>
      <c r="I286" s="284"/>
      <c r="J286" s="285">
        <f>ROUND(I286*H286,2)</f>
        <v>0</v>
      </c>
      <c r="K286" s="281" t="s">
        <v>1</v>
      </c>
      <c r="L286" s="286"/>
      <c r="M286" s="287" t="s">
        <v>1</v>
      </c>
      <c r="N286" s="288" t="s">
        <v>40</v>
      </c>
      <c r="O286" s="93"/>
      <c r="P286" s="253">
        <f>O286*H286</f>
        <v>0</v>
      </c>
      <c r="Q286" s="253">
        <v>0.097000000000000003</v>
      </c>
      <c r="R286" s="253">
        <f>Q286*H286</f>
        <v>0.097000000000000003</v>
      </c>
      <c r="S286" s="253">
        <v>0</v>
      </c>
      <c r="T286" s="254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55" t="s">
        <v>187</v>
      </c>
      <c r="AT286" s="255" t="s">
        <v>204</v>
      </c>
      <c r="AU286" s="255" t="s">
        <v>87</v>
      </c>
      <c r="AY286" s="17" t="s">
        <v>147</v>
      </c>
      <c r="BE286" s="145">
        <f>IF(N286="základní",J286,0)</f>
        <v>0</v>
      </c>
      <c r="BF286" s="145">
        <f>IF(N286="snížená",J286,0)</f>
        <v>0</v>
      </c>
      <c r="BG286" s="145">
        <f>IF(N286="zákl. přenesená",J286,0)</f>
        <v>0</v>
      </c>
      <c r="BH286" s="145">
        <f>IF(N286="sníž. přenesená",J286,0)</f>
        <v>0</v>
      </c>
      <c r="BI286" s="145">
        <f>IF(N286="nulová",J286,0)</f>
        <v>0</v>
      </c>
      <c r="BJ286" s="17" t="s">
        <v>80</v>
      </c>
      <c r="BK286" s="145">
        <f>ROUND(I286*H286,2)</f>
        <v>0</v>
      </c>
      <c r="BL286" s="17" t="s">
        <v>154</v>
      </c>
      <c r="BM286" s="255" t="s">
        <v>475</v>
      </c>
    </row>
    <row r="287" s="2" customFormat="1" ht="24.15" customHeight="1">
      <c r="A287" s="40"/>
      <c r="B287" s="41"/>
      <c r="C287" s="244" t="s">
        <v>476</v>
      </c>
      <c r="D287" s="244" t="s">
        <v>149</v>
      </c>
      <c r="E287" s="245" t="s">
        <v>477</v>
      </c>
      <c r="F287" s="246" t="s">
        <v>478</v>
      </c>
      <c r="G287" s="247" t="s">
        <v>422</v>
      </c>
      <c r="H287" s="248">
        <v>1</v>
      </c>
      <c r="I287" s="249"/>
      <c r="J287" s="250">
        <f>ROUND(I287*H287,2)</f>
        <v>0</v>
      </c>
      <c r="K287" s="246" t="s">
        <v>153</v>
      </c>
      <c r="L287" s="43"/>
      <c r="M287" s="251" t="s">
        <v>1</v>
      </c>
      <c r="N287" s="252" t="s">
        <v>40</v>
      </c>
      <c r="O287" s="93"/>
      <c r="P287" s="253">
        <f>O287*H287</f>
        <v>0</v>
      </c>
      <c r="Q287" s="253">
        <v>0.02972</v>
      </c>
      <c r="R287" s="253">
        <f>Q287*H287</f>
        <v>0.02972</v>
      </c>
      <c r="S287" s="253">
        <v>0</v>
      </c>
      <c r="T287" s="254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55" t="s">
        <v>154</v>
      </c>
      <c r="AT287" s="255" t="s">
        <v>149</v>
      </c>
      <c r="AU287" s="255" t="s">
        <v>87</v>
      </c>
      <c r="AY287" s="17" t="s">
        <v>147</v>
      </c>
      <c r="BE287" s="145">
        <f>IF(N287="základní",J287,0)</f>
        <v>0</v>
      </c>
      <c r="BF287" s="145">
        <f>IF(N287="snížená",J287,0)</f>
        <v>0</v>
      </c>
      <c r="BG287" s="145">
        <f>IF(N287="zákl. přenesená",J287,0)</f>
        <v>0</v>
      </c>
      <c r="BH287" s="145">
        <f>IF(N287="sníž. přenesená",J287,0)</f>
        <v>0</v>
      </c>
      <c r="BI287" s="145">
        <f>IF(N287="nulová",J287,0)</f>
        <v>0</v>
      </c>
      <c r="BJ287" s="17" t="s">
        <v>80</v>
      </c>
      <c r="BK287" s="145">
        <f>ROUND(I287*H287,2)</f>
        <v>0</v>
      </c>
      <c r="BL287" s="17" t="s">
        <v>154</v>
      </c>
      <c r="BM287" s="255" t="s">
        <v>479</v>
      </c>
    </row>
    <row r="288" s="2" customFormat="1" ht="24.15" customHeight="1">
      <c r="A288" s="40"/>
      <c r="B288" s="41"/>
      <c r="C288" s="279" t="s">
        <v>480</v>
      </c>
      <c r="D288" s="279" t="s">
        <v>204</v>
      </c>
      <c r="E288" s="280" t="s">
        <v>481</v>
      </c>
      <c r="F288" s="281" t="s">
        <v>482</v>
      </c>
      <c r="G288" s="282" t="s">
        <v>422</v>
      </c>
      <c r="H288" s="283">
        <v>1</v>
      </c>
      <c r="I288" s="284"/>
      <c r="J288" s="285">
        <f>ROUND(I288*H288,2)</f>
        <v>0</v>
      </c>
      <c r="K288" s="281" t="s">
        <v>1</v>
      </c>
      <c r="L288" s="286"/>
      <c r="M288" s="287" t="s">
        <v>1</v>
      </c>
      <c r="N288" s="288" t="s">
        <v>40</v>
      </c>
      <c r="O288" s="93"/>
      <c r="P288" s="253">
        <f>O288*H288</f>
        <v>0</v>
      </c>
      <c r="Q288" s="253">
        <v>0.040000000000000001</v>
      </c>
      <c r="R288" s="253">
        <f>Q288*H288</f>
        <v>0.040000000000000001</v>
      </c>
      <c r="S288" s="253">
        <v>0</v>
      </c>
      <c r="T288" s="254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55" t="s">
        <v>187</v>
      </c>
      <c r="AT288" s="255" t="s">
        <v>204</v>
      </c>
      <c r="AU288" s="255" t="s">
        <v>87</v>
      </c>
      <c r="AY288" s="17" t="s">
        <v>147</v>
      </c>
      <c r="BE288" s="145">
        <f>IF(N288="základní",J288,0)</f>
        <v>0</v>
      </c>
      <c r="BF288" s="145">
        <f>IF(N288="snížená",J288,0)</f>
        <v>0</v>
      </c>
      <c r="BG288" s="145">
        <f>IF(N288="zákl. přenesená",J288,0)</f>
        <v>0</v>
      </c>
      <c r="BH288" s="145">
        <f>IF(N288="sníž. přenesená",J288,0)</f>
        <v>0</v>
      </c>
      <c r="BI288" s="145">
        <f>IF(N288="nulová",J288,0)</f>
        <v>0</v>
      </c>
      <c r="BJ288" s="17" t="s">
        <v>80</v>
      </c>
      <c r="BK288" s="145">
        <f>ROUND(I288*H288,2)</f>
        <v>0</v>
      </c>
      <c r="BL288" s="17" t="s">
        <v>154</v>
      </c>
      <c r="BM288" s="255" t="s">
        <v>483</v>
      </c>
    </row>
    <row r="289" s="2" customFormat="1" ht="21.75" customHeight="1">
      <c r="A289" s="40"/>
      <c r="B289" s="41"/>
      <c r="C289" s="244" t="s">
        <v>484</v>
      </c>
      <c r="D289" s="244" t="s">
        <v>149</v>
      </c>
      <c r="E289" s="245" t="s">
        <v>485</v>
      </c>
      <c r="F289" s="246" t="s">
        <v>486</v>
      </c>
      <c r="G289" s="247" t="s">
        <v>422</v>
      </c>
      <c r="H289" s="248">
        <v>1</v>
      </c>
      <c r="I289" s="249"/>
      <c r="J289" s="250">
        <f>ROUND(I289*H289,2)</f>
        <v>0</v>
      </c>
      <c r="K289" s="246" t="s">
        <v>153</v>
      </c>
      <c r="L289" s="43"/>
      <c r="M289" s="251" t="s">
        <v>1</v>
      </c>
      <c r="N289" s="252" t="s">
        <v>40</v>
      </c>
      <c r="O289" s="93"/>
      <c r="P289" s="253">
        <f>O289*H289</f>
        <v>0</v>
      </c>
      <c r="Q289" s="253">
        <v>0.22394</v>
      </c>
      <c r="R289" s="253">
        <f>Q289*H289</f>
        <v>0.22394</v>
      </c>
      <c r="S289" s="253">
        <v>0</v>
      </c>
      <c r="T289" s="254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55" t="s">
        <v>154</v>
      </c>
      <c r="AT289" s="255" t="s">
        <v>149</v>
      </c>
      <c r="AU289" s="255" t="s">
        <v>87</v>
      </c>
      <c r="AY289" s="17" t="s">
        <v>147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7" t="s">
        <v>80</v>
      </c>
      <c r="BK289" s="145">
        <f>ROUND(I289*H289,2)</f>
        <v>0</v>
      </c>
      <c r="BL289" s="17" t="s">
        <v>154</v>
      </c>
      <c r="BM289" s="255" t="s">
        <v>487</v>
      </c>
    </row>
    <row r="290" s="2" customFormat="1" ht="24.15" customHeight="1">
      <c r="A290" s="40"/>
      <c r="B290" s="41"/>
      <c r="C290" s="279" t="s">
        <v>488</v>
      </c>
      <c r="D290" s="279" t="s">
        <v>204</v>
      </c>
      <c r="E290" s="280" t="s">
        <v>489</v>
      </c>
      <c r="F290" s="281" t="s">
        <v>490</v>
      </c>
      <c r="G290" s="282" t="s">
        <v>422</v>
      </c>
      <c r="H290" s="283">
        <v>1</v>
      </c>
      <c r="I290" s="284"/>
      <c r="J290" s="285">
        <f>ROUND(I290*H290,2)</f>
        <v>0</v>
      </c>
      <c r="K290" s="281" t="s">
        <v>1</v>
      </c>
      <c r="L290" s="286"/>
      <c r="M290" s="287" t="s">
        <v>1</v>
      </c>
      <c r="N290" s="288" t="s">
        <v>40</v>
      </c>
      <c r="O290" s="93"/>
      <c r="P290" s="253">
        <f>O290*H290</f>
        <v>0</v>
      </c>
      <c r="Q290" s="253">
        <v>0.027</v>
      </c>
      <c r="R290" s="253">
        <f>Q290*H290</f>
        <v>0.027</v>
      </c>
      <c r="S290" s="253">
        <v>0</v>
      </c>
      <c r="T290" s="254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55" t="s">
        <v>187</v>
      </c>
      <c r="AT290" s="255" t="s">
        <v>204</v>
      </c>
      <c r="AU290" s="255" t="s">
        <v>87</v>
      </c>
      <c r="AY290" s="17" t="s">
        <v>147</v>
      </c>
      <c r="BE290" s="145">
        <f>IF(N290="základní",J290,0)</f>
        <v>0</v>
      </c>
      <c r="BF290" s="145">
        <f>IF(N290="snížená",J290,0)</f>
        <v>0</v>
      </c>
      <c r="BG290" s="145">
        <f>IF(N290="zákl. přenesená",J290,0)</f>
        <v>0</v>
      </c>
      <c r="BH290" s="145">
        <f>IF(N290="sníž. přenesená",J290,0)</f>
        <v>0</v>
      </c>
      <c r="BI290" s="145">
        <f>IF(N290="nulová",J290,0)</f>
        <v>0</v>
      </c>
      <c r="BJ290" s="17" t="s">
        <v>80</v>
      </c>
      <c r="BK290" s="145">
        <f>ROUND(I290*H290,2)</f>
        <v>0</v>
      </c>
      <c r="BL290" s="17" t="s">
        <v>154</v>
      </c>
      <c r="BM290" s="255" t="s">
        <v>491</v>
      </c>
    </row>
    <row r="291" s="2" customFormat="1" ht="24.15" customHeight="1">
      <c r="A291" s="40"/>
      <c r="B291" s="41"/>
      <c r="C291" s="244" t="s">
        <v>492</v>
      </c>
      <c r="D291" s="244" t="s">
        <v>149</v>
      </c>
      <c r="E291" s="245" t="s">
        <v>493</v>
      </c>
      <c r="F291" s="246" t="s">
        <v>494</v>
      </c>
      <c r="G291" s="247" t="s">
        <v>422</v>
      </c>
      <c r="H291" s="248">
        <v>1</v>
      </c>
      <c r="I291" s="249"/>
      <c r="J291" s="250">
        <f>ROUND(I291*H291,2)</f>
        <v>0</v>
      </c>
      <c r="K291" s="246" t="s">
        <v>153</v>
      </c>
      <c r="L291" s="43"/>
      <c r="M291" s="251" t="s">
        <v>1</v>
      </c>
      <c r="N291" s="252" t="s">
        <v>40</v>
      </c>
      <c r="O291" s="93"/>
      <c r="P291" s="253">
        <f>O291*H291</f>
        <v>0</v>
      </c>
      <c r="Q291" s="253">
        <v>0.21734000000000001</v>
      </c>
      <c r="R291" s="253">
        <f>Q291*H291</f>
        <v>0.21734000000000001</v>
      </c>
      <c r="S291" s="253">
        <v>0</v>
      </c>
      <c r="T291" s="254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55" t="s">
        <v>154</v>
      </c>
      <c r="AT291" s="255" t="s">
        <v>149</v>
      </c>
      <c r="AU291" s="255" t="s">
        <v>87</v>
      </c>
      <c r="AY291" s="17" t="s">
        <v>147</v>
      </c>
      <c r="BE291" s="145">
        <f>IF(N291="základní",J291,0)</f>
        <v>0</v>
      </c>
      <c r="BF291" s="145">
        <f>IF(N291="snížená",J291,0)</f>
        <v>0</v>
      </c>
      <c r="BG291" s="145">
        <f>IF(N291="zákl. přenesená",J291,0)</f>
        <v>0</v>
      </c>
      <c r="BH291" s="145">
        <f>IF(N291="sníž. přenesená",J291,0)</f>
        <v>0</v>
      </c>
      <c r="BI291" s="145">
        <f>IF(N291="nulová",J291,0)</f>
        <v>0</v>
      </c>
      <c r="BJ291" s="17" t="s">
        <v>80</v>
      </c>
      <c r="BK291" s="145">
        <f>ROUND(I291*H291,2)</f>
        <v>0</v>
      </c>
      <c r="BL291" s="17" t="s">
        <v>154</v>
      </c>
      <c r="BM291" s="255" t="s">
        <v>495</v>
      </c>
    </row>
    <row r="292" s="2" customFormat="1" ht="24.15" customHeight="1">
      <c r="A292" s="40"/>
      <c r="B292" s="41"/>
      <c r="C292" s="279" t="s">
        <v>496</v>
      </c>
      <c r="D292" s="279" t="s">
        <v>204</v>
      </c>
      <c r="E292" s="280" t="s">
        <v>497</v>
      </c>
      <c r="F292" s="281" t="s">
        <v>498</v>
      </c>
      <c r="G292" s="282" t="s">
        <v>422</v>
      </c>
      <c r="H292" s="283">
        <v>1</v>
      </c>
      <c r="I292" s="284"/>
      <c r="J292" s="285">
        <f>ROUND(I292*H292,2)</f>
        <v>0</v>
      </c>
      <c r="K292" s="281" t="s">
        <v>153</v>
      </c>
      <c r="L292" s="286"/>
      <c r="M292" s="287" t="s">
        <v>1</v>
      </c>
      <c r="N292" s="288" t="s">
        <v>40</v>
      </c>
      <c r="O292" s="93"/>
      <c r="P292" s="253">
        <f>O292*H292</f>
        <v>0</v>
      </c>
      <c r="Q292" s="253">
        <v>0.073999999999999996</v>
      </c>
      <c r="R292" s="253">
        <f>Q292*H292</f>
        <v>0.073999999999999996</v>
      </c>
      <c r="S292" s="253">
        <v>0</v>
      </c>
      <c r="T292" s="254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55" t="s">
        <v>187</v>
      </c>
      <c r="AT292" s="255" t="s">
        <v>204</v>
      </c>
      <c r="AU292" s="255" t="s">
        <v>87</v>
      </c>
      <c r="AY292" s="17" t="s">
        <v>147</v>
      </c>
      <c r="BE292" s="145">
        <f>IF(N292="základní",J292,0)</f>
        <v>0</v>
      </c>
      <c r="BF292" s="145">
        <f>IF(N292="snížená",J292,0)</f>
        <v>0</v>
      </c>
      <c r="BG292" s="145">
        <f>IF(N292="zákl. přenesená",J292,0)</f>
        <v>0</v>
      </c>
      <c r="BH292" s="145">
        <f>IF(N292="sníž. přenesená",J292,0)</f>
        <v>0</v>
      </c>
      <c r="BI292" s="145">
        <f>IF(N292="nulová",J292,0)</f>
        <v>0</v>
      </c>
      <c r="BJ292" s="17" t="s">
        <v>80</v>
      </c>
      <c r="BK292" s="145">
        <f>ROUND(I292*H292,2)</f>
        <v>0</v>
      </c>
      <c r="BL292" s="17" t="s">
        <v>154</v>
      </c>
      <c r="BM292" s="255" t="s">
        <v>499</v>
      </c>
    </row>
    <row r="293" s="2" customFormat="1" ht="16.5" customHeight="1">
      <c r="A293" s="40"/>
      <c r="B293" s="41"/>
      <c r="C293" s="279" t="s">
        <v>500</v>
      </c>
      <c r="D293" s="279" t="s">
        <v>204</v>
      </c>
      <c r="E293" s="280" t="s">
        <v>501</v>
      </c>
      <c r="F293" s="281" t="s">
        <v>502</v>
      </c>
      <c r="G293" s="282" t="s">
        <v>422</v>
      </c>
      <c r="H293" s="283">
        <v>1</v>
      </c>
      <c r="I293" s="284"/>
      <c r="J293" s="285">
        <f>ROUND(I293*H293,2)</f>
        <v>0</v>
      </c>
      <c r="K293" s="281" t="s">
        <v>153</v>
      </c>
      <c r="L293" s="286"/>
      <c r="M293" s="287" t="s">
        <v>1</v>
      </c>
      <c r="N293" s="288" t="s">
        <v>40</v>
      </c>
      <c r="O293" s="93"/>
      <c r="P293" s="253">
        <f>O293*H293</f>
        <v>0</v>
      </c>
      <c r="Q293" s="253">
        <v>0.0064999999999999997</v>
      </c>
      <c r="R293" s="253">
        <f>Q293*H293</f>
        <v>0.0064999999999999997</v>
      </c>
      <c r="S293" s="253">
        <v>0</v>
      </c>
      <c r="T293" s="254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55" t="s">
        <v>187</v>
      </c>
      <c r="AT293" s="255" t="s">
        <v>204</v>
      </c>
      <c r="AU293" s="255" t="s">
        <v>87</v>
      </c>
      <c r="AY293" s="17" t="s">
        <v>147</v>
      </c>
      <c r="BE293" s="145">
        <f>IF(N293="základní",J293,0)</f>
        <v>0</v>
      </c>
      <c r="BF293" s="145">
        <f>IF(N293="snížená",J293,0)</f>
        <v>0</v>
      </c>
      <c r="BG293" s="145">
        <f>IF(N293="zákl. přenesená",J293,0)</f>
        <v>0</v>
      </c>
      <c r="BH293" s="145">
        <f>IF(N293="sníž. přenesená",J293,0)</f>
        <v>0</v>
      </c>
      <c r="BI293" s="145">
        <f>IF(N293="nulová",J293,0)</f>
        <v>0</v>
      </c>
      <c r="BJ293" s="17" t="s">
        <v>80</v>
      </c>
      <c r="BK293" s="145">
        <f>ROUND(I293*H293,2)</f>
        <v>0</v>
      </c>
      <c r="BL293" s="17" t="s">
        <v>154</v>
      </c>
      <c r="BM293" s="255" t="s">
        <v>503</v>
      </c>
    </row>
    <row r="294" s="2" customFormat="1" ht="24.15" customHeight="1">
      <c r="A294" s="40"/>
      <c r="B294" s="41"/>
      <c r="C294" s="244" t="s">
        <v>504</v>
      </c>
      <c r="D294" s="244" t="s">
        <v>149</v>
      </c>
      <c r="E294" s="245" t="s">
        <v>505</v>
      </c>
      <c r="F294" s="246" t="s">
        <v>506</v>
      </c>
      <c r="G294" s="247" t="s">
        <v>169</v>
      </c>
      <c r="H294" s="248">
        <v>3.4849999999999999</v>
      </c>
      <c r="I294" s="249"/>
      <c r="J294" s="250">
        <f>ROUND(I294*H294,2)</f>
        <v>0</v>
      </c>
      <c r="K294" s="246" t="s">
        <v>153</v>
      </c>
      <c r="L294" s="43"/>
      <c r="M294" s="251" t="s">
        <v>1</v>
      </c>
      <c r="N294" s="252" t="s">
        <v>40</v>
      </c>
      <c r="O294" s="93"/>
      <c r="P294" s="253">
        <f>O294*H294</f>
        <v>0</v>
      </c>
      <c r="Q294" s="253">
        <v>0</v>
      </c>
      <c r="R294" s="253">
        <f>Q294*H294</f>
        <v>0</v>
      </c>
      <c r="S294" s="253">
        <v>0</v>
      </c>
      <c r="T294" s="254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55" t="s">
        <v>154</v>
      </c>
      <c r="AT294" s="255" t="s">
        <v>149</v>
      </c>
      <c r="AU294" s="255" t="s">
        <v>87</v>
      </c>
      <c r="AY294" s="17" t="s">
        <v>147</v>
      </c>
      <c r="BE294" s="145">
        <f>IF(N294="základní",J294,0)</f>
        <v>0</v>
      </c>
      <c r="BF294" s="145">
        <f>IF(N294="snížená",J294,0)</f>
        <v>0</v>
      </c>
      <c r="BG294" s="145">
        <f>IF(N294="zákl. přenesená",J294,0)</f>
        <v>0</v>
      </c>
      <c r="BH294" s="145">
        <f>IF(N294="sníž. přenesená",J294,0)</f>
        <v>0</v>
      </c>
      <c r="BI294" s="145">
        <f>IF(N294="nulová",J294,0)</f>
        <v>0</v>
      </c>
      <c r="BJ294" s="17" t="s">
        <v>80</v>
      </c>
      <c r="BK294" s="145">
        <f>ROUND(I294*H294,2)</f>
        <v>0</v>
      </c>
      <c r="BL294" s="17" t="s">
        <v>154</v>
      </c>
      <c r="BM294" s="255" t="s">
        <v>507</v>
      </c>
    </row>
    <row r="295" s="13" customFormat="1">
      <c r="A295" s="13"/>
      <c r="B295" s="256"/>
      <c r="C295" s="257"/>
      <c r="D295" s="258" t="s">
        <v>156</v>
      </c>
      <c r="E295" s="259" t="s">
        <v>1</v>
      </c>
      <c r="F295" s="260" t="s">
        <v>508</v>
      </c>
      <c r="G295" s="257"/>
      <c r="H295" s="261">
        <v>3.4849999999999999</v>
      </c>
      <c r="I295" s="262"/>
      <c r="J295" s="257"/>
      <c r="K295" s="257"/>
      <c r="L295" s="263"/>
      <c r="M295" s="264"/>
      <c r="N295" s="265"/>
      <c r="O295" s="265"/>
      <c r="P295" s="265"/>
      <c r="Q295" s="265"/>
      <c r="R295" s="265"/>
      <c r="S295" s="265"/>
      <c r="T295" s="26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67" t="s">
        <v>156</v>
      </c>
      <c r="AU295" s="267" t="s">
        <v>87</v>
      </c>
      <c r="AV295" s="13" t="s">
        <v>84</v>
      </c>
      <c r="AW295" s="13" t="s">
        <v>30</v>
      </c>
      <c r="AX295" s="13" t="s">
        <v>80</v>
      </c>
      <c r="AY295" s="267" t="s">
        <v>147</v>
      </c>
    </row>
    <row r="296" s="2" customFormat="1" ht="21.75" customHeight="1">
      <c r="A296" s="40"/>
      <c r="B296" s="41"/>
      <c r="C296" s="244" t="s">
        <v>509</v>
      </c>
      <c r="D296" s="244" t="s">
        <v>149</v>
      </c>
      <c r="E296" s="245" t="s">
        <v>510</v>
      </c>
      <c r="F296" s="246" t="s">
        <v>511</v>
      </c>
      <c r="G296" s="247" t="s">
        <v>165</v>
      </c>
      <c r="H296" s="248">
        <v>21.5</v>
      </c>
      <c r="I296" s="249"/>
      <c r="J296" s="250">
        <f>ROUND(I296*H296,2)</f>
        <v>0</v>
      </c>
      <c r="K296" s="246" t="s">
        <v>153</v>
      </c>
      <c r="L296" s="43"/>
      <c r="M296" s="251" t="s">
        <v>1</v>
      </c>
      <c r="N296" s="252" t="s">
        <v>40</v>
      </c>
      <c r="O296" s="93"/>
      <c r="P296" s="253">
        <f>O296*H296</f>
        <v>0</v>
      </c>
      <c r="Q296" s="253">
        <v>0</v>
      </c>
      <c r="R296" s="253">
        <f>Q296*H296</f>
        <v>0</v>
      </c>
      <c r="S296" s="253">
        <v>0</v>
      </c>
      <c r="T296" s="254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55" t="s">
        <v>154</v>
      </c>
      <c r="AT296" s="255" t="s">
        <v>149</v>
      </c>
      <c r="AU296" s="255" t="s">
        <v>87</v>
      </c>
      <c r="AY296" s="17" t="s">
        <v>147</v>
      </c>
      <c r="BE296" s="145">
        <f>IF(N296="základní",J296,0)</f>
        <v>0</v>
      </c>
      <c r="BF296" s="145">
        <f>IF(N296="snížená",J296,0)</f>
        <v>0</v>
      </c>
      <c r="BG296" s="145">
        <f>IF(N296="zákl. přenesená",J296,0)</f>
        <v>0</v>
      </c>
      <c r="BH296" s="145">
        <f>IF(N296="sníž. přenesená",J296,0)</f>
        <v>0</v>
      </c>
      <c r="BI296" s="145">
        <f>IF(N296="nulová",J296,0)</f>
        <v>0</v>
      </c>
      <c r="BJ296" s="17" t="s">
        <v>80</v>
      </c>
      <c r="BK296" s="145">
        <f>ROUND(I296*H296,2)</f>
        <v>0</v>
      </c>
      <c r="BL296" s="17" t="s">
        <v>154</v>
      </c>
      <c r="BM296" s="255" t="s">
        <v>512</v>
      </c>
    </row>
    <row r="297" s="2" customFormat="1" ht="21.75" customHeight="1">
      <c r="A297" s="40"/>
      <c r="B297" s="41"/>
      <c r="C297" s="244" t="s">
        <v>513</v>
      </c>
      <c r="D297" s="244" t="s">
        <v>149</v>
      </c>
      <c r="E297" s="245" t="s">
        <v>514</v>
      </c>
      <c r="F297" s="246" t="s">
        <v>515</v>
      </c>
      <c r="G297" s="247" t="s">
        <v>165</v>
      </c>
      <c r="H297" s="248">
        <v>20.5</v>
      </c>
      <c r="I297" s="249"/>
      <c r="J297" s="250">
        <f>ROUND(I297*H297,2)</f>
        <v>0</v>
      </c>
      <c r="K297" s="246" t="s">
        <v>153</v>
      </c>
      <c r="L297" s="43"/>
      <c r="M297" s="251" t="s">
        <v>1</v>
      </c>
      <c r="N297" s="252" t="s">
        <v>40</v>
      </c>
      <c r="O297" s="93"/>
      <c r="P297" s="253">
        <f>O297*H297</f>
        <v>0</v>
      </c>
      <c r="Q297" s="253">
        <v>0.00012999999999999999</v>
      </c>
      <c r="R297" s="253">
        <f>Q297*H297</f>
        <v>0.0026649999999999998</v>
      </c>
      <c r="S297" s="253">
        <v>0</v>
      </c>
      <c r="T297" s="254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55" t="s">
        <v>154</v>
      </c>
      <c r="AT297" s="255" t="s">
        <v>149</v>
      </c>
      <c r="AU297" s="255" t="s">
        <v>87</v>
      </c>
      <c r="AY297" s="17" t="s">
        <v>147</v>
      </c>
      <c r="BE297" s="145">
        <f>IF(N297="základní",J297,0)</f>
        <v>0</v>
      </c>
      <c r="BF297" s="145">
        <f>IF(N297="snížená",J297,0)</f>
        <v>0</v>
      </c>
      <c r="BG297" s="145">
        <f>IF(N297="zákl. přenesená",J297,0)</f>
        <v>0</v>
      </c>
      <c r="BH297" s="145">
        <f>IF(N297="sníž. přenesená",J297,0)</f>
        <v>0</v>
      </c>
      <c r="BI297" s="145">
        <f>IF(N297="nulová",J297,0)</f>
        <v>0</v>
      </c>
      <c r="BJ297" s="17" t="s">
        <v>80</v>
      </c>
      <c r="BK297" s="145">
        <f>ROUND(I297*H297,2)</f>
        <v>0</v>
      </c>
      <c r="BL297" s="17" t="s">
        <v>154</v>
      </c>
      <c r="BM297" s="255" t="s">
        <v>516</v>
      </c>
    </row>
    <row r="298" s="2" customFormat="1" ht="24.15" customHeight="1">
      <c r="A298" s="40"/>
      <c r="B298" s="41"/>
      <c r="C298" s="244" t="s">
        <v>517</v>
      </c>
      <c r="D298" s="244" t="s">
        <v>149</v>
      </c>
      <c r="E298" s="245" t="s">
        <v>518</v>
      </c>
      <c r="F298" s="246" t="s">
        <v>519</v>
      </c>
      <c r="G298" s="247" t="s">
        <v>194</v>
      </c>
      <c r="H298" s="248">
        <v>1.1379999999999999</v>
      </c>
      <c r="I298" s="249"/>
      <c r="J298" s="250">
        <f>ROUND(I298*H298,2)</f>
        <v>0</v>
      </c>
      <c r="K298" s="246" t="s">
        <v>153</v>
      </c>
      <c r="L298" s="43"/>
      <c r="M298" s="251" t="s">
        <v>1</v>
      </c>
      <c r="N298" s="252" t="s">
        <v>40</v>
      </c>
      <c r="O298" s="93"/>
      <c r="P298" s="253">
        <f>O298*H298</f>
        <v>0</v>
      </c>
      <c r="Q298" s="253">
        <v>0</v>
      </c>
      <c r="R298" s="253">
        <f>Q298*H298</f>
        <v>0</v>
      </c>
      <c r="S298" s="253">
        <v>0</v>
      </c>
      <c r="T298" s="254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55" t="s">
        <v>154</v>
      </c>
      <c r="AT298" s="255" t="s">
        <v>149</v>
      </c>
      <c r="AU298" s="255" t="s">
        <v>87</v>
      </c>
      <c r="AY298" s="17" t="s">
        <v>147</v>
      </c>
      <c r="BE298" s="145">
        <f>IF(N298="základní",J298,0)</f>
        <v>0</v>
      </c>
      <c r="BF298" s="145">
        <f>IF(N298="snížená",J298,0)</f>
        <v>0</v>
      </c>
      <c r="BG298" s="145">
        <f>IF(N298="zákl. přenesená",J298,0)</f>
        <v>0</v>
      </c>
      <c r="BH298" s="145">
        <f>IF(N298="sníž. přenesená",J298,0)</f>
        <v>0</v>
      </c>
      <c r="BI298" s="145">
        <f>IF(N298="nulová",J298,0)</f>
        <v>0</v>
      </c>
      <c r="BJ298" s="17" t="s">
        <v>80</v>
      </c>
      <c r="BK298" s="145">
        <f>ROUND(I298*H298,2)</f>
        <v>0</v>
      </c>
      <c r="BL298" s="17" t="s">
        <v>154</v>
      </c>
      <c r="BM298" s="255" t="s">
        <v>520</v>
      </c>
    </row>
    <row r="299" s="12" customFormat="1" ht="22.8" customHeight="1">
      <c r="A299" s="12"/>
      <c r="B299" s="228"/>
      <c r="C299" s="229"/>
      <c r="D299" s="230" t="s">
        <v>74</v>
      </c>
      <c r="E299" s="242" t="s">
        <v>191</v>
      </c>
      <c r="F299" s="242" t="s">
        <v>521</v>
      </c>
      <c r="G299" s="229"/>
      <c r="H299" s="229"/>
      <c r="I299" s="232"/>
      <c r="J299" s="243">
        <f>BK299</f>
        <v>0</v>
      </c>
      <c r="K299" s="229"/>
      <c r="L299" s="234"/>
      <c r="M299" s="235"/>
      <c r="N299" s="236"/>
      <c r="O299" s="236"/>
      <c r="P299" s="237">
        <f>P300+SUM(P301:P306)+P313+P320</f>
        <v>0</v>
      </c>
      <c r="Q299" s="236"/>
      <c r="R299" s="237">
        <f>R300+SUM(R301:R306)+R313+R320</f>
        <v>0</v>
      </c>
      <c r="S299" s="236"/>
      <c r="T299" s="238">
        <f>T300+SUM(T301:T306)+T313+T320</f>
        <v>46.657799999999995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39" t="s">
        <v>80</v>
      </c>
      <c r="AT299" s="240" t="s">
        <v>74</v>
      </c>
      <c r="AU299" s="240" t="s">
        <v>80</v>
      </c>
      <c r="AY299" s="239" t="s">
        <v>147</v>
      </c>
      <c r="BK299" s="241">
        <f>BK300+SUM(BK301:BK306)+BK313+BK320</f>
        <v>0</v>
      </c>
    </row>
    <row r="300" s="2" customFormat="1" ht="24.15" customHeight="1">
      <c r="A300" s="40"/>
      <c r="B300" s="41"/>
      <c r="C300" s="244" t="s">
        <v>522</v>
      </c>
      <c r="D300" s="244" t="s">
        <v>149</v>
      </c>
      <c r="E300" s="245" t="s">
        <v>523</v>
      </c>
      <c r="F300" s="246" t="s">
        <v>524</v>
      </c>
      <c r="G300" s="247" t="s">
        <v>152</v>
      </c>
      <c r="H300" s="248">
        <v>12.17</v>
      </c>
      <c r="I300" s="249"/>
      <c r="J300" s="250">
        <f>ROUND(I300*H300,2)</f>
        <v>0</v>
      </c>
      <c r="K300" s="246" t="s">
        <v>153</v>
      </c>
      <c r="L300" s="43"/>
      <c r="M300" s="251" t="s">
        <v>1</v>
      </c>
      <c r="N300" s="252" t="s">
        <v>40</v>
      </c>
      <c r="O300" s="93"/>
      <c r="P300" s="253">
        <f>O300*H300</f>
        <v>0</v>
      </c>
      <c r="Q300" s="253">
        <v>0</v>
      </c>
      <c r="R300" s="253">
        <f>Q300*H300</f>
        <v>0</v>
      </c>
      <c r="S300" s="253">
        <v>0.44</v>
      </c>
      <c r="T300" s="254">
        <f>S300*H300</f>
        <v>5.3548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55" t="s">
        <v>154</v>
      </c>
      <c r="AT300" s="255" t="s">
        <v>149</v>
      </c>
      <c r="AU300" s="255" t="s">
        <v>84</v>
      </c>
      <c r="AY300" s="17" t="s">
        <v>147</v>
      </c>
      <c r="BE300" s="145">
        <f>IF(N300="základní",J300,0)</f>
        <v>0</v>
      </c>
      <c r="BF300" s="145">
        <f>IF(N300="snížená",J300,0)</f>
        <v>0</v>
      </c>
      <c r="BG300" s="145">
        <f>IF(N300="zákl. přenesená",J300,0)</f>
        <v>0</v>
      </c>
      <c r="BH300" s="145">
        <f>IF(N300="sníž. přenesená",J300,0)</f>
        <v>0</v>
      </c>
      <c r="BI300" s="145">
        <f>IF(N300="nulová",J300,0)</f>
        <v>0</v>
      </c>
      <c r="BJ300" s="17" t="s">
        <v>80</v>
      </c>
      <c r="BK300" s="145">
        <f>ROUND(I300*H300,2)</f>
        <v>0</v>
      </c>
      <c r="BL300" s="17" t="s">
        <v>154</v>
      </c>
      <c r="BM300" s="255" t="s">
        <v>525</v>
      </c>
    </row>
    <row r="301" s="2" customFormat="1" ht="16.5" customHeight="1">
      <c r="A301" s="40"/>
      <c r="B301" s="41"/>
      <c r="C301" s="244" t="s">
        <v>526</v>
      </c>
      <c r="D301" s="244" t="s">
        <v>149</v>
      </c>
      <c r="E301" s="245" t="s">
        <v>527</v>
      </c>
      <c r="F301" s="246" t="s">
        <v>528</v>
      </c>
      <c r="G301" s="247" t="s">
        <v>194</v>
      </c>
      <c r="H301" s="248">
        <v>46.658000000000001</v>
      </c>
      <c r="I301" s="249"/>
      <c r="J301" s="250">
        <f>ROUND(I301*H301,2)</f>
        <v>0</v>
      </c>
      <c r="K301" s="246" t="s">
        <v>153</v>
      </c>
      <c r="L301" s="43"/>
      <c r="M301" s="251" t="s">
        <v>1</v>
      </c>
      <c r="N301" s="252" t="s">
        <v>40</v>
      </c>
      <c r="O301" s="93"/>
      <c r="P301" s="253">
        <f>O301*H301</f>
        <v>0</v>
      </c>
      <c r="Q301" s="253">
        <v>0</v>
      </c>
      <c r="R301" s="253">
        <f>Q301*H301</f>
        <v>0</v>
      </c>
      <c r="S301" s="253">
        <v>0</v>
      </c>
      <c r="T301" s="254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55" t="s">
        <v>154</v>
      </c>
      <c r="AT301" s="255" t="s">
        <v>149</v>
      </c>
      <c r="AU301" s="255" t="s">
        <v>84</v>
      </c>
      <c r="AY301" s="17" t="s">
        <v>147</v>
      </c>
      <c r="BE301" s="145">
        <f>IF(N301="základní",J301,0)</f>
        <v>0</v>
      </c>
      <c r="BF301" s="145">
        <f>IF(N301="snížená",J301,0)</f>
        <v>0</v>
      </c>
      <c r="BG301" s="145">
        <f>IF(N301="zákl. přenesená",J301,0)</f>
        <v>0</v>
      </c>
      <c r="BH301" s="145">
        <f>IF(N301="sníž. přenesená",J301,0)</f>
        <v>0</v>
      </c>
      <c r="BI301" s="145">
        <f>IF(N301="nulová",J301,0)</f>
        <v>0</v>
      </c>
      <c r="BJ301" s="17" t="s">
        <v>80</v>
      </c>
      <c r="BK301" s="145">
        <f>ROUND(I301*H301,2)</f>
        <v>0</v>
      </c>
      <c r="BL301" s="17" t="s">
        <v>154</v>
      </c>
      <c r="BM301" s="255" t="s">
        <v>529</v>
      </c>
    </row>
    <row r="302" s="2" customFormat="1" ht="24.15" customHeight="1">
      <c r="A302" s="40"/>
      <c r="B302" s="41"/>
      <c r="C302" s="244" t="s">
        <v>530</v>
      </c>
      <c r="D302" s="244" t="s">
        <v>149</v>
      </c>
      <c r="E302" s="245" t="s">
        <v>531</v>
      </c>
      <c r="F302" s="246" t="s">
        <v>532</v>
      </c>
      <c r="G302" s="247" t="s">
        <v>194</v>
      </c>
      <c r="H302" s="248">
        <v>746.52800000000002</v>
      </c>
      <c r="I302" s="249"/>
      <c r="J302" s="250">
        <f>ROUND(I302*H302,2)</f>
        <v>0</v>
      </c>
      <c r="K302" s="246" t="s">
        <v>153</v>
      </c>
      <c r="L302" s="43"/>
      <c r="M302" s="251" t="s">
        <v>1</v>
      </c>
      <c r="N302" s="252" t="s">
        <v>40</v>
      </c>
      <c r="O302" s="93"/>
      <c r="P302" s="253">
        <f>O302*H302</f>
        <v>0</v>
      </c>
      <c r="Q302" s="253">
        <v>0</v>
      </c>
      <c r="R302" s="253">
        <f>Q302*H302</f>
        <v>0</v>
      </c>
      <c r="S302" s="253">
        <v>0</v>
      </c>
      <c r="T302" s="254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55" t="s">
        <v>154</v>
      </c>
      <c r="AT302" s="255" t="s">
        <v>149</v>
      </c>
      <c r="AU302" s="255" t="s">
        <v>84</v>
      </c>
      <c r="AY302" s="17" t="s">
        <v>147</v>
      </c>
      <c r="BE302" s="145">
        <f>IF(N302="základní",J302,0)</f>
        <v>0</v>
      </c>
      <c r="BF302" s="145">
        <f>IF(N302="snížená",J302,0)</f>
        <v>0</v>
      </c>
      <c r="BG302" s="145">
        <f>IF(N302="zákl. přenesená",J302,0)</f>
        <v>0</v>
      </c>
      <c r="BH302" s="145">
        <f>IF(N302="sníž. přenesená",J302,0)</f>
        <v>0</v>
      </c>
      <c r="BI302" s="145">
        <f>IF(N302="nulová",J302,0)</f>
        <v>0</v>
      </c>
      <c r="BJ302" s="17" t="s">
        <v>80</v>
      </c>
      <c r="BK302" s="145">
        <f>ROUND(I302*H302,2)</f>
        <v>0</v>
      </c>
      <c r="BL302" s="17" t="s">
        <v>154</v>
      </c>
      <c r="BM302" s="255" t="s">
        <v>533</v>
      </c>
    </row>
    <row r="303" s="13" customFormat="1">
      <c r="A303" s="13"/>
      <c r="B303" s="256"/>
      <c r="C303" s="257"/>
      <c r="D303" s="258" t="s">
        <v>156</v>
      </c>
      <c r="E303" s="257"/>
      <c r="F303" s="260" t="s">
        <v>534</v>
      </c>
      <c r="G303" s="257"/>
      <c r="H303" s="261">
        <v>746.52800000000002</v>
      </c>
      <c r="I303" s="262"/>
      <c r="J303" s="257"/>
      <c r="K303" s="257"/>
      <c r="L303" s="263"/>
      <c r="M303" s="264"/>
      <c r="N303" s="265"/>
      <c r="O303" s="265"/>
      <c r="P303" s="265"/>
      <c r="Q303" s="265"/>
      <c r="R303" s="265"/>
      <c r="S303" s="265"/>
      <c r="T303" s="266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67" t="s">
        <v>156</v>
      </c>
      <c r="AU303" s="267" t="s">
        <v>84</v>
      </c>
      <c r="AV303" s="13" t="s">
        <v>84</v>
      </c>
      <c r="AW303" s="13" t="s">
        <v>4</v>
      </c>
      <c r="AX303" s="13" t="s">
        <v>80</v>
      </c>
      <c r="AY303" s="267" t="s">
        <v>147</v>
      </c>
    </row>
    <row r="304" s="2" customFormat="1" ht="24.15" customHeight="1">
      <c r="A304" s="40"/>
      <c r="B304" s="41"/>
      <c r="C304" s="244" t="s">
        <v>535</v>
      </c>
      <c r="D304" s="244" t="s">
        <v>149</v>
      </c>
      <c r="E304" s="245" t="s">
        <v>536</v>
      </c>
      <c r="F304" s="246" t="s">
        <v>537</v>
      </c>
      <c r="G304" s="247" t="s">
        <v>194</v>
      </c>
      <c r="H304" s="248">
        <v>46.658000000000001</v>
      </c>
      <c r="I304" s="249"/>
      <c r="J304" s="250">
        <f>ROUND(I304*H304,2)</f>
        <v>0</v>
      </c>
      <c r="K304" s="246" t="s">
        <v>153</v>
      </c>
      <c r="L304" s="43"/>
      <c r="M304" s="251" t="s">
        <v>1</v>
      </c>
      <c r="N304" s="252" t="s">
        <v>40</v>
      </c>
      <c r="O304" s="93"/>
      <c r="P304" s="253">
        <f>O304*H304</f>
        <v>0</v>
      </c>
      <c r="Q304" s="253">
        <v>0</v>
      </c>
      <c r="R304" s="253">
        <f>Q304*H304</f>
        <v>0</v>
      </c>
      <c r="S304" s="253">
        <v>0</v>
      </c>
      <c r="T304" s="254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55" t="s">
        <v>154</v>
      </c>
      <c r="AT304" s="255" t="s">
        <v>149</v>
      </c>
      <c r="AU304" s="255" t="s">
        <v>84</v>
      </c>
      <c r="AY304" s="17" t="s">
        <v>147</v>
      </c>
      <c r="BE304" s="145">
        <f>IF(N304="základní",J304,0)</f>
        <v>0</v>
      </c>
      <c r="BF304" s="145">
        <f>IF(N304="snížená",J304,0)</f>
        <v>0</v>
      </c>
      <c r="BG304" s="145">
        <f>IF(N304="zákl. přenesená",J304,0)</f>
        <v>0</v>
      </c>
      <c r="BH304" s="145">
        <f>IF(N304="sníž. přenesená",J304,0)</f>
        <v>0</v>
      </c>
      <c r="BI304" s="145">
        <f>IF(N304="nulová",J304,0)</f>
        <v>0</v>
      </c>
      <c r="BJ304" s="17" t="s">
        <v>80</v>
      </c>
      <c r="BK304" s="145">
        <f>ROUND(I304*H304,2)</f>
        <v>0</v>
      </c>
      <c r="BL304" s="17" t="s">
        <v>154</v>
      </c>
      <c r="BM304" s="255" t="s">
        <v>538</v>
      </c>
    </row>
    <row r="305" s="2" customFormat="1" ht="44.25" customHeight="1">
      <c r="A305" s="40"/>
      <c r="B305" s="41"/>
      <c r="C305" s="244" t="s">
        <v>539</v>
      </c>
      <c r="D305" s="244" t="s">
        <v>149</v>
      </c>
      <c r="E305" s="245" t="s">
        <v>540</v>
      </c>
      <c r="F305" s="246" t="s">
        <v>541</v>
      </c>
      <c r="G305" s="247" t="s">
        <v>194</v>
      </c>
      <c r="H305" s="248">
        <v>46.658000000000001</v>
      </c>
      <c r="I305" s="249"/>
      <c r="J305" s="250">
        <f>ROUND(I305*H305,2)</f>
        <v>0</v>
      </c>
      <c r="K305" s="246" t="s">
        <v>153</v>
      </c>
      <c r="L305" s="43"/>
      <c r="M305" s="251" t="s">
        <v>1</v>
      </c>
      <c r="N305" s="252" t="s">
        <v>40</v>
      </c>
      <c r="O305" s="93"/>
      <c r="P305" s="253">
        <f>O305*H305</f>
        <v>0</v>
      </c>
      <c r="Q305" s="253">
        <v>0</v>
      </c>
      <c r="R305" s="253">
        <f>Q305*H305</f>
        <v>0</v>
      </c>
      <c r="S305" s="253">
        <v>0</v>
      </c>
      <c r="T305" s="254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55" t="s">
        <v>154</v>
      </c>
      <c r="AT305" s="255" t="s">
        <v>149</v>
      </c>
      <c r="AU305" s="255" t="s">
        <v>84</v>
      </c>
      <c r="AY305" s="17" t="s">
        <v>147</v>
      </c>
      <c r="BE305" s="145">
        <f>IF(N305="základní",J305,0)</f>
        <v>0</v>
      </c>
      <c r="BF305" s="145">
        <f>IF(N305="snížená",J305,0)</f>
        <v>0</v>
      </c>
      <c r="BG305" s="145">
        <f>IF(N305="zákl. přenesená",J305,0)</f>
        <v>0</v>
      </c>
      <c r="BH305" s="145">
        <f>IF(N305="sníž. přenesená",J305,0)</f>
        <v>0</v>
      </c>
      <c r="BI305" s="145">
        <f>IF(N305="nulová",J305,0)</f>
        <v>0</v>
      </c>
      <c r="BJ305" s="17" t="s">
        <v>80</v>
      </c>
      <c r="BK305" s="145">
        <f>ROUND(I305*H305,2)</f>
        <v>0</v>
      </c>
      <c r="BL305" s="17" t="s">
        <v>154</v>
      </c>
      <c r="BM305" s="255" t="s">
        <v>542</v>
      </c>
    </row>
    <row r="306" s="12" customFormat="1" ht="20.88" customHeight="1">
      <c r="A306" s="12"/>
      <c r="B306" s="228"/>
      <c r="C306" s="229"/>
      <c r="D306" s="230" t="s">
        <v>74</v>
      </c>
      <c r="E306" s="242" t="s">
        <v>543</v>
      </c>
      <c r="F306" s="242" t="s">
        <v>544</v>
      </c>
      <c r="G306" s="229"/>
      <c r="H306" s="229"/>
      <c r="I306" s="232"/>
      <c r="J306" s="243">
        <f>BK306</f>
        <v>0</v>
      </c>
      <c r="K306" s="229"/>
      <c r="L306" s="234"/>
      <c r="M306" s="235"/>
      <c r="N306" s="236"/>
      <c r="O306" s="236"/>
      <c r="P306" s="237">
        <f>SUM(P307:P312)</f>
        <v>0</v>
      </c>
      <c r="Q306" s="236"/>
      <c r="R306" s="237">
        <f>SUM(R307:R312)</f>
        <v>0</v>
      </c>
      <c r="S306" s="236"/>
      <c r="T306" s="238">
        <f>SUM(T307:T312)</f>
        <v>31.164000000000001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39" t="s">
        <v>80</v>
      </c>
      <c r="AT306" s="240" t="s">
        <v>74</v>
      </c>
      <c r="AU306" s="240" t="s">
        <v>84</v>
      </c>
      <c r="AY306" s="239" t="s">
        <v>147</v>
      </c>
      <c r="BK306" s="241">
        <f>SUM(BK307:BK312)</f>
        <v>0</v>
      </c>
    </row>
    <row r="307" s="2" customFormat="1" ht="24.15" customHeight="1">
      <c r="A307" s="40"/>
      <c r="B307" s="41"/>
      <c r="C307" s="244" t="s">
        <v>545</v>
      </c>
      <c r="D307" s="244" t="s">
        <v>149</v>
      </c>
      <c r="E307" s="245" t="s">
        <v>546</v>
      </c>
      <c r="F307" s="246" t="s">
        <v>547</v>
      </c>
      <c r="G307" s="247" t="s">
        <v>152</v>
      </c>
      <c r="H307" s="248">
        <v>318</v>
      </c>
      <c r="I307" s="249"/>
      <c r="J307" s="250">
        <f>ROUND(I307*H307,2)</f>
        <v>0</v>
      </c>
      <c r="K307" s="246" t="s">
        <v>153</v>
      </c>
      <c r="L307" s="43"/>
      <c r="M307" s="251" t="s">
        <v>1</v>
      </c>
      <c r="N307" s="252" t="s">
        <v>40</v>
      </c>
      <c r="O307" s="93"/>
      <c r="P307" s="253">
        <f>O307*H307</f>
        <v>0</v>
      </c>
      <c r="Q307" s="253">
        <v>0</v>
      </c>
      <c r="R307" s="253">
        <f>Q307*H307</f>
        <v>0</v>
      </c>
      <c r="S307" s="253">
        <v>0.098000000000000004</v>
      </c>
      <c r="T307" s="254">
        <f>S307*H307</f>
        <v>31.164000000000001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55" t="s">
        <v>154</v>
      </c>
      <c r="AT307" s="255" t="s">
        <v>149</v>
      </c>
      <c r="AU307" s="255" t="s">
        <v>87</v>
      </c>
      <c r="AY307" s="17" t="s">
        <v>147</v>
      </c>
      <c r="BE307" s="145">
        <f>IF(N307="základní",J307,0)</f>
        <v>0</v>
      </c>
      <c r="BF307" s="145">
        <f>IF(N307="snížená",J307,0)</f>
        <v>0</v>
      </c>
      <c r="BG307" s="145">
        <f>IF(N307="zákl. přenesená",J307,0)</f>
        <v>0</v>
      </c>
      <c r="BH307" s="145">
        <f>IF(N307="sníž. přenesená",J307,0)</f>
        <v>0</v>
      </c>
      <c r="BI307" s="145">
        <f>IF(N307="nulová",J307,0)</f>
        <v>0</v>
      </c>
      <c r="BJ307" s="17" t="s">
        <v>80</v>
      </c>
      <c r="BK307" s="145">
        <f>ROUND(I307*H307,2)</f>
        <v>0</v>
      </c>
      <c r="BL307" s="17" t="s">
        <v>154</v>
      </c>
      <c r="BM307" s="255" t="s">
        <v>548</v>
      </c>
    </row>
    <row r="308" s="2" customFormat="1" ht="16.5" customHeight="1">
      <c r="A308" s="40"/>
      <c r="B308" s="41"/>
      <c r="C308" s="244" t="s">
        <v>549</v>
      </c>
      <c r="D308" s="244" t="s">
        <v>149</v>
      </c>
      <c r="E308" s="245" t="s">
        <v>527</v>
      </c>
      <c r="F308" s="246" t="s">
        <v>528</v>
      </c>
      <c r="G308" s="247" t="s">
        <v>194</v>
      </c>
      <c r="H308" s="248">
        <v>31.164000000000001</v>
      </c>
      <c r="I308" s="249"/>
      <c r="J308" s="250">
        <f>ROUND(I308*H308,2)</f>
        <v>0</v>
      </c>
      <c r="K308" s="246" t="s">
        <v>153</v>
      </c>
      <c r="L308" s="43"/>
      <c r="M308" s="251" t="s">
        <v>1</v>
      </c>
      <c r="N308" s="252" t="s">
        <v>40</v>
      </c>
      <c r="O308" s="93"/>
      <c r="P308" s="253">
        <f>O308*H308</f>
        <v>0</v>
      </c>
      <c r="Q308" s="253">
        <v>0</v>
      </c>
      <c r="R308" s="253">
        <f>Q308*H308</f>
        <v>0</v>
      </c>
      <c r="S308" s="253">
        <v>0</v>
      </c>
      <c r="T308" s="254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55" t="s">
        <v>154</v>
      </c>
      <c r="AT308" s="255" t="s">
        <v>149</v>
      </c>
      <c r="AU308" s="255" t="s">
        <v>87</v>
      </c>
      <c r="AY308" s="17" t="s">
        <v>147</v>
      </c>
      <c r="BE308" s="145">
        <f>IF(N308="základní",J308,0)</f>
        <v>0</v>
      </c>
      <c r="BF308" s="145">
        <f>IF(N308="snížená",J308,0)</f>
        <v>0</v>
      </c>
      <c r="BG308" s="145">
        <f>IF(N308="zákl. přenesená",J308,0)</f>
        <v>0</v>
      </c>
      <c r="BH308" s="145">
        <f>IF(N308="sníž. přenesená",J308,0)</f>
        <v>0</v>
      </c>
      <c r="BI308" s="145">
        <f>IF(N308="nulová",J308,0)</f>
        <v>0</v>
      </c>
      <c r="BJ308" s="17" t="s">
        <v>80</v>
      </c>
      <c r="BK308" s="145">
        <f>ROUND(I308*H308,2)</f>
        <v>0</v>
      </c>
      <c r="BL308" s="17" t="s">
        <v>154</v>
      </c>
      <c r="BM308" s="255" t="s">
        <v>550</v>
      </c>
    </row>
    <row r="309" s="2" customFormat="1" ht="24.15" customHeight="1">
      <c r="A309" s="40"/>
      <c r="B309" s="41"/>
      <c r="C309" s="244" t="s">
        <v>551</v>
      </c>
      <c r="D309" s="244" t="s">
        <v>149</v>
      </c>
      <c r="E309" s="245" t="s">
        <v>531</v>
      </c>
      <c r="F309" s="246" t="s">
        <v>532</v>
      </c>
      <c r="G309" s="247" t="s">
        <v>194</v>
      </c>
      <c r="H309" s="248">
        <v>498.62400000000002</v>
      </c>
      <c r="I309" s="249"/>
      <c r="J309" s="250">
        <f>ROUND(I309*H309,2)</f>
        <v>0</v>
      </c>
      <c r="K309" s="246" t="s">
        <v>153</v>
      </c>
      <c r="L309" s="43"/>
      <c r="M309" s="251" t="s">
        <v>1</v>
      </c>
      <c r="N309" s="252" t="s">
        <v>40</v>
      </c>
      <c r="O309" s="93"/>
      <c r="P309" s="253">
        <f>O309*H309</f>
        <v>0</v>
      </c>
      <c r="Q309" s="253">
        <v>0</v>
      </c>
      <c r="R309" s="253">
        <f>Q309*H309</f>
        <v>0</v>
      </c>
      <c r="S309" s="253">
        <v>0</v>
      </c>
      <c r="T309" s="254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55" t="s">
        <v>154</v>
      </c>
      <c r="AT309" s="255" t="s">
        <v>149</v>
      </c>
      <c r="AU309" s="255" t="s">
        <v>87</v>
      </c>
      <c r="AY309" s="17" t="s">
        <v>147</v>
      </c>
      <c r="BE309" s="145">
        <f>IF(N309="základní",J309,0)</f>
        <v>0</v>
      </c>
      <c r="BF309" s="145">
        <f>IF(N309="snížená",J309,0)</f>
        <v>0</v>
      </c>
      <c r="BG309" s="145">
        <f>IF(N309="zákl. přenesená",J309,0)</f>
        <v>0</v>
      </c>
      <c r="BH309" s="145">
        <f>IF(N309="sníž. přenesená",J309,0)</f>
        <v>0</v>
      </c>
      <c r="BI309" s="145">
        <f>IF(N309="nulová",J309,0)</f>
        <v>0</v>
      </c>
      <c r="BJ309" s="17" t="s">
        <v>80</v>
      </c>
      <c r="BK309" s="145">
        <f>ROUND(I309*H309,2)</f>
        <v>0</v>
      </c>
      <c r="BL309" s="17" t="s">
        <v>154</v>
      </c>
      <c r="BM309" s="255" t="s">
        <v>552</v>
      </c>
    </row>
    <row r="310" s="13" customFormat="1">
      <c r="A310" s="13"/>
      <c r="B310" s="256"/>
      <c r="C310" s="257"/>
      <c r="D310" s="258" t="s">
        <v>156</v>
      </c>
      <c r="E310" s="257"/>
      <c r="F310" s="260" t="s">
        <v>553</v>
      </c>
      <c r="G310" s="257"/>
      <c r="H310" s="261">
        <v>498.62400000000002</v>
      </c>
      <c r="I310" s="262"/>
      <c r="J310" s="257"/>
      <c r="K310" s="257"/>
      <c r="L310" s="263"/>
      <c r="M310" s="264"/>
      <c r="N310" s="265"/>
      <c r="O310" s="265"/>
      <c r="P310" s="265"/>
      <c r="Q310" s="265"/>
      <c r="R310" s="265"/>
      <c r="S310" s="265"/>
      <c r="T310" s="266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67" t="s">
        <v>156</v>
      </c>
      <c r="AU310" s="267" t="s">
        <v>87</v>
      </c>
      <c r="AV310" s="13" t="s">
        <v>84</v>
      </c>
      <c r="AW310" s="13" t="s">
        <v>4</v>
      </c>
      <c r="AX310" s="13" t="s">
        <v>80</v>
      </c>
      <c r="AY310" s="267" t="s">
        <v>147</v>
      </c>
    </row>
    <row r="311" s="2" customFormat="1" ht="24.15" customHeight="1">
      <c r="A311" s="40"/>
      <c r="B311" s="41"/>
      <c r="C311" s="244" t="s">
        <v>554</v>
      </c>
      <c r="D311" s="244" t="s">
        <v>149</v>
      </c>
      <c r="E311" s="245" t="s">
        <v>536</v>
      </c>
      <c r="F311" s="246" t="s">
        <v>537</v>
      </c>
      <c r="G311" s="247" t="s">
        <v>194</v>
      </c>
      <c r="H311" s="248">
        <v>31.164000000000001</v>
      </c>
      <c r="I311" s="249"/>
      <c r="J311" s="250">
        <f>ROUND(I311*H311,2)</f>
        <v>0</v>
      </c>
      <c r="K311" s="246" t="s">
        <v>153</v>
      </c>
      <c r="L311" s="43"/>
      <c r="M311" s="251" t="s">
        <v>1</v>
      </c>
      <c r="N311" s="252" t="s">
        <v>40</v>
      </c>
      <c r="O311" s="93"/>
      <c r="P311" s="253">
        <f>O311*H311</f>
        <v>0</v>
      </c>
      <c r="Q311" s="253">
        <v>0</v>
      </c>
      <c r="R311" s="253">
        <f>Q311*H311</f>
        <v>0</v>
      </c>
      <c r="S311" s="253">
        <v>0</v>
      </c>
      <c r="T311" s="254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55" t="s">
        <v>154</v>
      </c>
      <c r="AT311" s="255" t="s">
        <v>149</v>
      </c>
      <c r="AU311" s="255" t="s">
        <v>87</v>
      </c>
      <c r="AY311" s="17" t="s">
        <v>147</v>
      </c>
      <c r="BE311" s="145">
        <f>IF(N311="základní",J311,0)</f>
        <v>0</v>
      </c>
      <c r="BF311" s="145">
        <f>IF(N311="snížená",J311,0)</f>
        <v>0</v>
      </c>
      <c r="BG311" s="145">
        <f>IF(N311="zákl. přenesená",J311,0)</f>
        <v>0</v>
      </c>
      <c r="BH311" s="145">
        <f>IF(N311="sníž. přenesená",J311,0)</f>
        <v>0</v>
      </c>
      <c r="BI311" s="145">
        <f>IF(N311="nulová",J311,0)</f>
        <v>0</v>
      </c>
      <c r="BJ311" s="17" t="s">
        <v>80</v>
      </c>
      <c r="BK311" s="145">
        <f>ROUND(I311*H311,2)</f>
        <v>0</v>
      </c>
      <c r="BL311" s="17" t="s">
        <v>154</v>
      </c>
      <c r="BM311" s="255" t="s">
        <v>555</v>
      </c>
    </row>
    <row r="312" s="2" customFormat="1" ht="44.25" customHeight="1">
      <c r="A312" s="40"/>
      <c r="B312" s="41"/>
      <c r="C312" s="244" t="s">
        <v>556</v>
      </c>
      <c r="D312" s="244" t="s">
        <v>149</v>
      </c>
      <c r="E312" s="245" t="s">
        <v>557</v>
      </c>
      <c r="F312" s="246" t="s">
        <v>558</v>
      </c>
      <c r="G312" s="247" t="s">
        <v>194</v>
      </c>
      <c r="H312" s="248">
        <v>31.164000000000001</v>
      </c>
      <c r="I312" s="249"/>
      <c r="J312" s="250">
        <f>ROUND(I312*H312,2)</f>
        <v>0</v>
      </c>
      <c r="K312" s="246" t="s">
        <v>153</v>
      </c>
      <c r="L312" s="43"/>
      <c r="M312" s="251" t="s">
        <v>1</v>
      </c>
      <c r="N312" s="252" t="s">
        <v>40</v>
      </c>
      <c r="O312" s="93"/>
      <c r="P312" s="253">
        <f>O312*H312</f>
        <v>0</v>
      </c>
      <c r="Q312" s="253">
        <v>0</v>
      </c>
      <c r="R312" s="253">
        <f>Q312*H312</f>
        <v>0</v>
      </c>
      <c r="S312" s="253">
        <v>0</v>
      </c>
      <c r="T312" s="254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55" t="s">
        <v>154</v>
      </c>
      <c r="AT312" s="255" t="s">
        <v>149</v>
      </c>
      <c r="AU312" s="255" t="s">
        <v>87</v>
      </c>
      <c r="AY312" s="17" t="s">
        <v>147</v>
      </c>
      <c r="BE312" s="145">
        <f>IF(N312="základní",J312,0)</f>
        <v>0</v>
      </c>
      <c r="BF312" s="145">
        <f>IF(N312="snížená",J312,0)</f>
        <v>0</v>
      </c>
      <c r="BG312" s="145">
        <f>IF(N312="zákl. přenesená",J312,0)</f>
        <v>0</v>
      </c>
      <c r="BH312" s="145">
        <f>IF(N312="sníž. přenesená",J312,0)</f>
        <v>0</v>
      </c>
      <c r="BI312" s="145">
        <f>IF(N312="nulová",J312,0)</f>
        <v>0</v>
      </c>
      <c r="BJ312" s="17" t="s">
        <v>80</v>
      </c>
      <c r="BK312" s="145">
        <f>ROUND(I312*H312,2)</f>
        <v>0</v>
      </c>
      <c r="BL312" s="17" t="s">
        <v>154</v>
      </c>
      <c r="BM312" s="255" t="s">
        <v>559</v>
      </c>
    </row>
    <row r="313" s="12" customFormat="1" ht="20.88" customHeight="1">
      <c r="A313" s="12"/>
      <c r="B313" s="228"/>
      <c r="C313" s="229"/>
      <c r="D313" s="230" t="s">
        <v>74</v>
      </c>
      <c r="E313" s="242" t="s">
        <v>560</v>
      </c>
      <c r="F313" s="242" t="s">
        <v>561</v>
      </c>
      <c r="G313" s="229"/>
      <c r="H313" s="229"/>
      <c r="I313" s="232"/>
      <c r="J313" s="243">
        <f>BK313</f>
        <v>0</v>
      </c>
      <c r="K313" s="229"/>
      <c r="L313" s="234"/>
      <c r="M313" s="235"/>
      <c r="N313" s="236"/>
      <c r="O313" s="236"/>
      <c r="P313" s="237">
        <f>SUM(P314:P319)</f>
        <v>0</v>
      </c>
      <c r="Q313" s="236"/>
      <c r="R313" s="237">
        <f>SUM(R314:R319)</f>
        <v>0</v>
      </c>
      <c r="S313" s="236"/>
      <c r="T313" s="238">
        <f>SUM(T314:T319)</f>
        <v>10.138999999999998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39" t="s">
        <v>80</v>
      </c>
      <c r="AT313" s="240" t="s">
        <v>74</v>
      </c>
      <c r="AU313" s="240" t="s">
        <v>84</v>
      </c>
      <c r="AY313" s="239" t="s">
        <v>147</v>
      </c>
      <c r="BK313" s="241">
        <f>SUM(BK314:BK319)</f>
        <v>0</v>
      </c>
    </row>
    <row r="314" s="2" customFormat="1" ht="24.15" customHeight="1">
      <c r="A314" s="40"/>
      <c r="B314" s="41"/>
      <c r="C314" s="244" t="s">
        <v>408</v>
      </c>
      <c r="D314" s="244" t="s">
        <v>149</v>
      </c>
      <c r="E314" s="245" t="s">
        <v>562</v>
      </c>
      <c r="F314" s="246" t="s">
        <v>563</v>
      </c>
      <c r="G314" s="247" t="s">
        <v>152</v>
      </c>
      <c r="H314" s="248">
        <v>2</v>
      </c>
      <c r="I314" s="249"/>
      <c r="J314" s="250">
        <f>ROUND(I314*H314,2)</f>
        <v>0</v>
      </c>
      <c r="K314" s="246" t="s">
        <v>153</v>
      </c>
      <c r="L314" s="43"/>
      <c r="M314" s="251" t="s">
        <v>1</v>
      </c>
      <c r="N314" s="252" t="s">
        <v>40</v>
      </c>
      <c r="O314" s="93"/>
      <c r="P314" s="253">
        <f>O314*H314</f>
        <v>0</v>
      </c>
      <c r="Q314" s="253">
        <v>0</v>
      </c>
      <c r="R314" s="253">
        <f>Q314*H314</f>
        <v>0</v>
      </c>
      <c r="S314" s="253">
        <v>0.23999999999999999</v>
      </c>
      <c r="T314" s="254">
        <f>S314*H314</f>
        <v>0.47999999999999998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55" t="s">
        <v>154</v>
      </c>
      <c r="AT314" s="255" t="s">
        <v>149</v>
      </c>
      <c r="AU314" s="255" t="s">
        <v>87</v>
      </c>
      <c r="AY314" s="17" t="s">
        <v>147</v>
      </c>
      <c r="BE314" s="145">
        <f>IF(N314="základní",J314,0)</f>
        <v>0</v>
      </c>
      <c r="BF314" s="145">
        <f>IF(N314="snížená",J314,0)</f>
        <v>0</v>
      </c>
      <c r="BG314" s="145">
        <f>IF(N314="zákl. přenesená",J314,0)</f>
        <v>0</v>
      </c>
      <c r="BH314" s="145">
        <f>IF(N314="sníž. přenesená",J314,0)</f>
        <v>0</v>
      </c>
      <c r="BI314" s="145">
        <f>IF(N314="nulová",J314,0)</f>
        <v>0</v>
      </c>
      <c r="BJ314" s="17" t="s">
        <v>80</v>
      </c>
      <c r="BK314" s="145">
        <f>ROUND(I314*H314,2)</f>
        <v>0</v>
      </c>
      <c r="BL314" s="17" t="s">
        <v>154</v>
      </c>
      <c r="BM314" s="255" t="s">
        <v>564</v>
      </c>
    </row>
    <row r="315" s="2" customFormat="1" ht="24.15" customHeight="1">
      <c r="A315" s="40"/>
      <c r="B315" s="41"/>
      <c r="C315" s="244" t="s">
        <v>565</v>
      </c>
      <c r="D315" s="244" t="s">
        <v>149</v>
      </c>
      <c r="E315" s="245" t="s">
        <v>566</v>
      </c>
      <c r="F315" s="246" t="s">
        <v>567</v>
      </c>
      <c r="G315" s="247" t="s">
        <v>152</v>
      </c>
      <c r="H315" s="248">
        <v>6</v>
      </c>
      <c r="I315" s="249"/>
      <c r="J315" s="250">
        <f>ROUND(I315*H315,2)</f>
        <v>0</v>
      </c>
      <c r="K315" s="246" t="s">
        <v>153</v>
      </c>
      <c r="L315" s="43"/>
      <c r="M315" s="251" t="s">
        <v>1</v>
      </c>
      <c r="N315" s="252" t="s">
        <v>40</v>
      </c>
      <c r="O315" s="93"/>
      <c r="P315" s="253">
        <f>O315*H315</f>
        <v>0</v>
      </c>
      <c r="Q315" s="253">
        <v>0</v>
      </c>
      <c r="R315" s="253">
        <f>Q315*H315</f>
        <v>0</v>
      </c>
      <c r="S315" s="253">
        <v>0.32500000000000001</v>
      </c>
      <c r="T315" s="254">
        <f>S315*H315</f>
        <v>1.9500000000000002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55" t="s">
        <v>154</v>
      </c>
      <c r="AT315" s="255" t="s">
        <v>149</v>
      </c>
      <c r="AU315" s="255" t="s">
        <v>87</v>
      </c>
      <c r="AY315" s="17" t="s">
        <v>147</v>
      </c>
      <c r="BE315" s="145">
        <f>IF(N315="základní",J315,0)</f>
        <v>0</v>
      </c>
      <c r="BF315" s="145">
        <f>IF(N315="snížená",J315,0)</f>
        <v>0</v>
      </c>
      <c r="BG315" s="145">
        <f>IF(N315="zákl. přenesená",J315,0)</f>
        <v>0</v>
      </c>
      <c r="BH315" s="145">
        <f>IF(N315="sníž. přenesená",J315,0)</f>
        <v>0</v>
      </c>
      <c r="BI315" s="145">
        <f>IF(N315="nulová",J315,0)</f>
        <v>0</v>
      </c>
      <c r="BJ315" s="17" t="s">
        <v>80</v>
      </c>
      <c r="BK315" s="145">
        <f>ROUND(I315*H315,2)</f>
        <v>0</v>
      </c>
      <c r="BL315" s="17" t="s">
        <v>154</v>
      </c>
      <c r="BM315" s="255" t="s">
        <v>568</v>
      </c>
    </row>
    <row r="316" s="13" customFormat="1">
      <c r="A316" s="13"/>
      <c r="B316" s="256"/>
      <c r="C316" s="257"/>
      <c r="D316" s="258" t="s">
        <v>156</v>
      </c>
      <c r="E316" s="259" t="s">
        <v>1</v>
      </c>
      <c r="F316" s="260" t="s">
        <v>177</v>
      </c>
      <c r="G316" s="257"/>
      <c r="H316" s="261">
        <v>6</v>
      </c>
      <c r="I316" s="262"/>
      <c r="J316" s="257"/>
      <c r="K316" s="257"/>
      <c r="L316" s="263"/>
      <c r="M316" s="264"/>
      <c r="N316" s="265"/>
      <c r="O316" s="265"/>
      <c r="P316" s="265"/>
      <c r="Q316" s="265"/>
      <c r="R316" s="265"/>
      <c r="S316" s="265"/>
      <c r="T316" s="26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67" t="s">
        <v>156</v>
      </c>
      <c r="AU316" s="267" t="s">
        <v>87</v>
      </c>
      <c r="AV316" s="13" t="s">
        <v>84</v>
      </c>
      <c r="AW316" s="13" t="s">
        <v>30</v>
      </c>
      <c r="AX316" s="13" t="s">
        <v>80</v>
      </c>
      <c r="AY316" s="267" t="s">
        <v>147</v>
      </c>
    </row>
    <row r="317" s="2" customFormat="1" ht="16.5" customHeight="1">
      <c r="A317" s="40"/>
      <c r="B317" s="41"/>
      <c r="C317" s="244" t="s">
        <v>462</v>
      </c>
      <c r="D317" s="244" t="s">
        <v>149</v>
      </c>
      <c r="E317" s="245" t="s">
        <v>569</v>
      </c>
      <c r="F317" s="246" t="s">
        <v>570</v>
      </c>
      <c r="G317" s="247" t="s">
        <v>165</v>
      </c>
      <c r="H317" s="248">
        <v>36.799999999999997</v>
      </c>
      <c r="I317" s="249"/>
      <c r="J317" s="250">
        <f>ROUND(I317*H317,2)</f>
        <v>0</v>
      </c>
      <c r="K317" s="246" t="s">
        <v>153</v>
      </c>
      <c r="L317" s="43"/>
      <c r="M317" s="251" t="s">
        <v>1</v>
      </c>
      <c r="N317" s="252" t="s">
        <v>40</v>
      </c>
      <c r="O317" s="93"/>
      <c r="P317" s="253">
        <f>O317*H317</f>
        <v>0</v>
      </c>
      <c r="Q317" s="253">
        <v>0</v>
      </c>
      <c r="R317" s="253">
        <f>Q317*H317</f>
        <v>0</v>
      </c>
      <c r="S317" s="253">
        <v>0.20499999999999999</v>
      </c>
      <c r="T317" s="254">
        <f>S317*H317</f>
        <v>7.5439999999999987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55" t="s">
        <v>154</v>
      </c>
      <c r="AT317" s="255" t="s">
        <v>149</v>
      </c>
      <c r="AU317" s="255" t="s">
        <v>87</v>
      </c>
      <c r="AY317" s="17" t="s">
        <v>147</v>
      </c>
      <c r="BE317" s="145">
        <f>IF(N317="základní",J317,0)</f>
        <v>0</v>
      </c>
      <c r="BF317" s="145">
        <f>IF(N317="snížená",J317,0)</f>
        <v>0</v>
      </c>
      <c r="BG317" s="145">
        <f>IF(N317="zákl. přenesená",J317,0)</f>
        <v>0</v>
      </c>
      <c r="BH317" s="145">
        <f>IF(N317="sníž. přenesená",J317,0)</f>
        <v>0</v>
      </c>
      <c r="BI317" s="145">
        <f>IF(N317="nulová",J317,0)</f>
        <v>0</v>
      </c>
      <c r="BJ317" s="17" t="s">
        <v>80</v>
      </c>
      <c r="BK317" s="145">
        <f>ROUND(I317*H317,2)</f>
        <v>0</v>
      </c>
      <c r="BL317" s="17" t="s">
        <v>154</v>
      </c>
      <c r="BM317" s="255" t="s">
        <v>571</v>
      </c>
    </row>
    <row r="318" s="13" customFormat="1">
      <c r="A318" s="13"/>
      <c r="B318" s="256"/>
      <c r="C318" s="257"/>
      <c r="D318" s="258" t="s">
        <v>156</v>
      </c>
      <c r="E318" s="259" t="s">
        <v>1</v>
      </c>
      <c r="F318" s="260" t="s">
        <v>572</v>
      </c>
      <c r="G318" s="257"/>
      <c r="H318" s="261">
        <v>36.799999999999997</v>
      </c>
      <c r="I318" s="262"/>
      <c r="J318" s="257"/>
      <c r="K318" s="257"/>
      <c r="L318" s="263"/>
      <c r="M318" s="264"/>
      <c r="N318" s="265"/>
      <c r="O318" s="265"/>
      <c r="P318" s="265"/>
      <c r="Q318" s="265"/>
      <c r="R318" s="265"/>
      <c r="S318" s="265"/>
      <c r="T318" s="26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67" t="s">
        <v>156</v>
      </c>
      <c r="AU318" s="267" t="s">
        <v>87</v>
      </c>
      <c r="AV318" s="13" t="s">
        <v>84</v>
      </c>
      <c r="AW318" s="13" t="s">
        <v>30</v>
      </c>
      <c r="AX318" s="13" t="s">
        <v>80</v>
      </c>
      <c r="AY318" s="267" t="s">
        <v>147</v>
      </c>
    </row>
    <row r="319" s="2" customFormat="1" ht="24.15" customHeight="1">
      <c r="A319" s="40"/>
      <c r="B319" s="41"/>
      <c r="C319" s="244" t="s">
        <v>573</v>
      </c>
      <c r="D319" s="244" t="s">
        <v>149</v>
      </c>
      <c r="E319" s="245" t="s">
        <v>574</v>
      </c>
      <c r="F319" s="246" t="s">
        <v>575</v>
      </c>
      <c r="G319" s="247" t="s">
        <v>422</v>
      </c>
      <c r="H319" s="248">
        <v>1</v>
      </c>
      <c r="I319" s="249"/>
      <c r="J319" s="250">
        <f>ROUND(I319*H319,2)</f>
        <v>0</v>
      </c>
      <c r="K319" s="246" t="s">
        <v>153</v>
      </c>
      <c r="L319" s="43"/>
      <c r="M319" s="251" t="s">
        <v>1</v>
      </c>
      <c r="N319" s="252" t="s">
        <v>40</v>
      </c>
      <c r="O319" s="93"/>
      <c r="P319" s="253">
        <f>O319*H319</f>
        <v>0</v>
      </c>
      <c r="Q319" s="253">
        <v>0</v>
      </c>
      <c r="R319" s="253">
        <f>Q319*H319</f>
        <v>0</v>
      </c>
      <c r="S319" s="253">
        <v>0.16500000000000001</v>
      </c>
      <c r="T319" s="254">
        <f>S319*H319</f>
        <v>0.16500000000000001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55" t="s">
        <v>154</v>
      </c>
      <c r="AT319" s="255" t="s">
        <v>149</v>
      </c>
      <c r="AU319" s="255" t="s">
        <v>87</v>
      </c>
      <c r="AY319" s="17" t="s">
        <v>147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7" t="s">
        <v>80</v>
      </c>
      <c r="BK319" s="145">
        <f>ROUND(I319*H319,2)</f>
        <v>0</v>
      </c>
      <c r="BL319" s="17" t="s">
        <v>154</v>
      </c>
      <c r="BM319" s="255" t="s">
        <v>576</v>
      </c>
    </row>
    <row r="320" s="12" customFormat="1" ht="20.88" customHeight="1">
      <c r="A320" s="12"/>
      <c r="B320" s="228"/>
      <c r="C320" s="229"/>
      <c r="D320" s="230" t="s">
        <v>74</v>
      </c>
      <c r="E320" s="242" t="s">
        <v>577</v>
      </c>
      <c r="F320" s="242" t="s">
        <v>578</v>
      </c>
      <c r="G320" s="229"/>
      <c r="H320" s="229"/>
      <c r="I320" s="232"/>
      <c r="J320" s="243">
        <f>BK320</f>
        <v>0</v>
      </c>
      <c r="K320" s="229"/>
      <c r="L320" s="234"/>
      <c r="M320" s="235"/>
      <c r="N320" s="236"/>
      <c r="O320" s="236"/>
      <c r="P320" s="237">
        <f>SUM(P321:P325)</f>
        <v>0</v>
      </c>
      <c r="Q320" s="236"/>
      <c r="R320" s="237">
        <f>SUM(R321:R325)</f>
        <v>0</v>
      </c>
      <c r="S320" s="236"/>
      <c r="T320" s="238">
        <f>SUM(T321:T325)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39" t="s">
        <v>80</v>
      </c>
      <c r="AT320" s="240" t="s">
        <v>74</v>
      </c>
      <c r="AU320" s="240" t="s">
        <v>84</v>
      </c>
      <c r="AY320" s="239" t="s">
        <v>147</v>
      </c>
      <c r="BK320" s="241">
        <f>SUM(BK321:BK325)</f>
        <v>0</v>
      </c>
    </row>
    <row r="321" s="2" customFormat="1" ht="16.5" customHeight="1">
      <c r="A321" s="40"/>
      <c r="B321" s="41"/>
      <c r="C321" s="244" t="s">
        <v>579</v>
      </c>
      <c r="D321" s="244" t="s">
        <v>149</v>
      </c>
      <c r="E321" s="245" t="s">
        <v>527</v>
      </c>
      <c r="F321" s="246" t="s">
        <v>528</v>
      </c>
      <c r="G321" s="247" t="s">
        <v>194</v>
      </c>
      <c r="H321" s="248">
        <v>10.138999999999999</v>
      </c>
      <c r="I321" s="249"/>
      <c r="J321" s="250">
        <f>ROUND(I321*H321,2)</f>
        <v>0</v>
      </c>
      <c r="K321" s="246" t="s">
        <v>153</v>
      </c>
      <c r="L321" s="43"/>
      <c r="M321" s="251" t="s">
        <v>1</v>
      </c>
      <c r="N321" s="252" t="s">
        <v>40</v>
      </c>
      <c r="O321" s="93"/>
      <c r="P321" s="253">
        <f>O321*H321</f>
        <v>0</v>
      </c>
      <c r="Q321" s="253">
        <v>0</v>
      </c>
      <c r="R321" s="253">
        <f>Q321*H321</f>
        <v>0</v>
      </c>
      <c r="S321" s="253">
        <v>0</v>
      </c>
      <c r="T321" s="254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55" t="s">
        <v>154</v>
      </c>
      <c r="AT321" s="255" t="s">
        <v>149</v>
      </c>
      <c r="AU321" s="255" t="s">
        <v>87</v>
      </c>
      <c r="AY321" s="17" t="s">
        <v>147</v>
      </c>
      <c r="BE321" s="145">
        <f>IF(N321="základní",J321,0)</f>
        <v>0</v>
      </c>
      <c r="BF321" s="145">
        <f>IF(N321="snížená",J321,0)</f>
        <v>0</v>
      </c>
      <c r="BG321" s="145">
        <f>IF(N321="zákl. přenesená",J321,0)</f>
        <v>0</v>
      </c>
      <c r="BH321" s="145">
        <f>IF(N321="sníž. přenesená",J321,0)</f>
        <v>0</v>
      </c>
      <c r="BI321" s="145">
        <f>IF(N321="nulová",J321,0)</f>
        <v>0</v>
      </c>
      <c r="BJ321" s="17" t="s">
        <v>80</v>
      </c>
      <c r="BK321" s="145">
        <f>ROUND(I321*H321,2)</f>
        <v>0</v>
      </c>
      <c r="BL321" s="17" t="s">
        <v>154</v>
      </c>
      <c r="BM321" s="255" t="s">
        <v>580</v>
      </c>
    </row>
    <row r="322" s="2" customFormat="1" ht="24.15" customHeight="1">
      <c r="A322" s="40"/>
      <c r="B322" s="41"/>
      <c r="C322" s="244" t="s">
        <v>581</v>
      </c>
      <c r="D322" s="244" t="s">
        <v>149</v>
      </c>
      <c r="E322" s="245" t="s">
        <v>531</v>
      </c>
      <c r="F322" s="246" t="s">
        <v>532</v>
      </c>
      <c r="G322" s="247" t="s">
        <v>194</v>
      </c>
      <c r="H322" s="248">
        <v>162.22399999999999</v>
      </c>
      <c r="I322" s="249"/>
      <c r="J322" s="250">
        <f>ROUND(I322*H322,2)</f>
        <v>0</v>
      </c>
      <c r="K322" s="246" t="s">
        <v>153</v>
      </c>
      <c r="L322" s="43"/>
      <c r="M322" s="251" t="s">
        <v>1</v>
      </c>
      <c r="N322" s="252" t="s">
        <v>40</v>
      </c>
      <c r="O322" s="93"/>
      <c r="P322" s="253">
        <f>O322*H322</f>
        <v>0</v>
      </c>
      <c r="Q322" s="253">
        <v>0</v>
      </c>
      <c r="R322" s="253">
        <f>Q322*H322</f>
        <v>0</v>
      </c>
      <c r="S322" s="253">
        <v>0</v>
      </c>
      <c r="T322" s="254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55" t="s">
        <v>154</v>
      </c>
      <c r="AT322" s="255" t="s">
        <v>149</v>
      </c>
      <c r="AU322" s="255" t="s">
        <v>87</v>
      </c>
      <c r="AY322" s="17" t="s">
        <v>147</v>
      </c>
      <c r="BE322" s="145">
        <f>IF(N322="základní",J322,0)</f>
        <v>0</v>
      </c>
      <c r="BF322" s="145">
        <f>IF(N322="snížená",J322,0)</f>
        <v>0</v>
      </c>
      <c r="BG322" s="145">
        <f>IF(N322="zákl. přenesená",J322,0)</f>
        <v>0</v>
      </c>
      <c r="BH322" s="145">
        <f>IF(N322="sníž. přenesená",J322,0)</f>
        <v>0</v>
      </c>
      <c r="BI322" s="145">
        <f>IF(N322="nulová",J322,0)</f>
        <v>0</v>
      </c>
      <c r="BJ322" s="17" t="s">
        <v>80</v>
      </c>
      <c r="BK322" s="145">
        <f>ROUND(I322*H322,2)</f>
        <v>0</v>
      </c>
      <c r="BL322" s="17" t="s">
        <v>154</v>
      </c>
      <c r="BM322" s="255" t="s">
        <v>582</v>
      </c>
    </row>
    <row r="323" s="13" customFormat="1">
      <c r="A323" s="13"/>
      <c r="B323" s="256"/>
      <c r="C323" s="257"/>
      <c r="D323" s="258" t="s">
        <v>156</v>
      </c>
      <c r="E323" s="257"/>
      <c r="F323" s="260" t="s">
        <v>583</v>
      </c>
      <c r="G323" s="257"/>
      <c r="H323" s="261">
        <v>162.22399999999999</v>
      </c>
      <c r="I323" s="262"/>
      <c r="J323" s="257"/>
      <c r="K323" s="257"/>
      <c r="L323" s="263"/>
      <c r="M323" s="264"/>
      <c r="N323" s="265"/>
      <c r="O323" s="265"/>
      <c r="P323" s="265"/>
      <c r="Q323" s="265"/>
      <c r="R323" s="265"/>
      <c r="S323" s="265"/>
      <c r="T323" s="26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67" t="s">
        <v>156</v>
      </c>
      <c r="AU323" s="267" t="s">
        <v>87</v>
      </c>
      <c r="AV323" s="13" t="s">
        <v>84</v>
      </c>
      <c r="AW323" s="13" t="s">
        <v>4</v>
      </c>
      <c r="AX323" s="13" t="s">
        <v>80</v>
      </c>
      <c r="AY323" s="267" t="s">
        <v>147</v>
      </c>
    </row>
    <row r="324" s="2" customFormat="1" ht="24.15" customHeight="1">
      <c r="A324" s="40"/>
      <c r="B324" s="41"/>
      <c r="C324" s="244" t="s">
        <v>584</v>
      </c>
      <c r="D324" s="244" t="s">
        <v>149</v>
      </c>
      <c r="E324" s="245" t="s">
        <v>536</v>
      </c>
      <c r="F324" s="246" t="s">
        <v>537</v>
      </c>
      <c r="G324" s="247" t="s">
        <v>194</v>
      </c>
      <c r="H324" s="248">
        <v>10.138999999999999</v>
      </c>
      <c r="I324" s="249"/>
      <c r="J324" s="250">
        <f>ROUND(I324*H324,2)</f>
        <v>0</v>
      </c>
      <c r="K324" s="246" t="s">
        <v>153</v>
      </c>
      <c r="L324" s="43"/>
      <c r="M324" s="251" t="s">
        <v>1</v>
      </c>
      <c r="N324" s="252" t="s">
        <v>40</v>
      </c>
      <c r="O324" s="93"/>
      <c r="P324" s="253">
        <f>O324*H324</f>
        <v>0</v>
      </c>
      <c r="Q324" s="253">
        <v>0</v>
      </c>
      <c r="R324" s="253">
        <f>Q324*H324</f>
        <v>0</v>
      </c>
      <c r="S324" s="253">
        <v>0</v>
      </c>
      <c r="T324" s="254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55" t="s">
        <v>154</v>
      </c>
      <c r="AT324" s="255" t="s">
        <v>149</v>
      </c>
      <c r="AU324" s="255" t="s">
        <v>87</v>
      </c>
      <c r="AY324" s="17" t="s">
        <v>147</v>
      </c>
      <c r="BE324" s="145">
        <f>IF(N324="základní",J324,0)</f>
        <v>0</v>
      </c>
      <c r="BF324" s="145">
        <f>IF(N324="snížená",J324,0)</f>
        <v>0</v>
      </c>
      <c r="BG324" s="145">
        <f>IF(N324="zákl. přenesená",J324,0)</f>
        <v>0</v>
      </c>
      <c r="BH324" s="145">
        <f>IF(N324="sníž. přenesená",J324,0)</f>
        <v>0</v>
      </c>
      <c r="BI324" s="145">
        <f>IF(N324="nulová",J324,0)</f>
        <v>0</v>
      </c>
      <c r="BJ324" s="17" t="s">
        <v>80</v>
      </c>
      <c r="BK324" s="145">
        <f>ROUND(I324*H324,2)</f>
        <v>0</v>
      </c>
      <c r="BL324" s="17" t="s">
        <v>154</v>
      </c>
      <c r="BM324" s="255" t="s">
        <v>585</v>
      </c>
    </row>
    <row r="325" s="2" customFormat="1" ht="37.8" customHeight="1">
      <c r="A325" s="40"/>
      <c r="B325" s="41"/>
      <c r="C325" s="244" t="s">
        <v>586</v>
      </c>
      <c r="D325" s="244" t="s">
        <v>149</v>
      </c>
      <c r="E325" s="245" t="s">
        <v>587</v>
      </c>
      <c r="F325" s="246" t="s">
        <v>588</v>
      </c>
      <c r="G325" s="247" t="s">
        <v>194</v>
      </c>
      <c r="H325" s="248">
        <v>10.138999999999999</v>
      </c>
      <c r="I325" s="249"/>
      <c r="J325" s="250">
        <f>ROUND(I325*H325,2)</f>
        <v>0</v>
      </c>
      <c r="K325" s="246" t="s">
        <v>153</v>
      </c>
      <c r="L325" s="43"/>
      <c r="M325" s="302" t="s">
        <v>1</v>
      </c>
      <c r="N325" s="303" t="s">
        <v>40</v>
      </c>
      <c r="O325" s="304"/>
      <c r="P325" s="305">
        <f>O325*H325</f>
        <v>0</v>
      </c>
      <c r="Q325" s="305">
        <v>0</v>
      </c>
      <c r="R325" s="305">
        <f>Q325*H325</f>
        <v>0</v>
      </c>
      <c r="S325" s="305">
        <v>0</v>
      </c>
      <c r="T325" s="30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55" t="s">
        <v>154</v>
      </c>
      <c r="AT325" s="255" t="s">
        <v>149</v>
      </c>
      <c r="AU325" s="255" t="s">
        <v>87</v>
      </c>
      <c r="AY325" s="17" t="s">
        <v>147</v>
      </c>
      <c r="BE325" s="145">
        <f>IF(N325="základní",J325,0)</f>
        <v>0</v>
      </c>
      <c r="BF325" s="145">
        <f>IF(N325="snížená",J325,0)</f>
        <v>0</v>
      </c>
      <c r="BG325" s="145">
        <f>IF(N325="zákl. přenesená",J325,0)</f>
        <v>0</v>
      </c>
      <c r="BH325" s="145">
        <f>IF(N325="sníž. přenesená",J325,0)</f>
        <v>0</v>
      </c>
      <c r="BI325" s="145">
        <f>IF(N325="nulová",J325,0)</f>
        <v>0</v>
      </c>
      <c r="BJ325" s="17" t="s">
        <v>80</v>
      </c>
      <c r="BK325" s="145">
        <f>ROUND(I325*H325,2)</f>
        <v>0</v>
      </c>
      <c r="BL325" s="17" t="s">
        <v>154</v>
      </c>
      <c r="BM325" s="255" t="s">
        <v>589</v>
      </c>
    </row>
    <row r="326" s="2" customFormat="1" ht="6.96" customHeight="1">
      <c r="A326" s="40"/>
      <c r="B326" s="68"/>
      <c r="C326" s="69"/>
      <c r="D326" s="69"/>
      <c r="E326" s="69"/>
      <c r="F326" s="69"/>
      <c r="G326" s="69"/>
      <c r="H326" s="69"/>
      <c r="I326" s="69"/>
      <c r="J326" s="69"/>
      <c r="K326" s="69"/>
      <c r="L326" s="43"/>
      <c r="M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</row>
  </sheetData>
  <sheetProtection sheet="1" autoFilter="0" formatColumns="0" formatRows="0" objects="1" scenarios="1" spinCount="100000" saltValue="wo8uf1EegkL0/3bq+A5dCveh4TIFdMMyAafG558tgBrREcV7Fy6q2D4n+Lt/spUlnumF+a8Lze8CXF7zMNWrLA==" hashValue="RhgzjZk30fWN7ih6S4ns+M6Rmr1y8shoukWfwkHcQEYOa/dAHFXjbBqVnkLnCagBHn2S69BL3VRnL4Y9SZ7Fnw==" algorithmName="SHA-512" password="CC35"/>
  <autoFilter ref="C140:K325"/>
  <mergeCells count="14">
    <mergeCell ref="E7:H7"/>
    <mergeCell ref="E9:H9"/>
    <mergeCell ref="E18:H18"/>
    <mergeCell ref="E27:H27"/>
    <mergeCell ref="E85:H85"/>
    <mergeCell ref="E87:H87"/>
    <mergeCell ref="D115:F115"/>
    <mergeCell ref="D116:F116"/>
    <mergeCell ref="D117:F117"/>
    <mergeCell ref="D118:F118"/>
    <mergeCell ref="D119:F119"/>
    <mergeCell ref="E131:H131"/>
    <mergeCell ref="E133:H13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0"/>
      <c r="AT3" s="17" t="s">
        <v>84</v>
      </c>
    </row>
    <row r="4" s="1" customFormat="1" ht="24.96" customHeight="1">
      <c r="B4" s="20"/>
      <c r="D4" s="155" t="s">
        <v>99</v>
      </c>
      <c r="L4" s="20"/>
      <c r="M4" s="156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7" t="s">
        <v>16</v>
      </c>
      <c r="L6" s="20"/>
    </row>
    <row r="7" s="1" customFormat="1" ht="16.5" customHeight="1">
      <c r="B7" s="20"/>
      <c r="E7" s="158" t="str">
        <f>'Rekapitulace stavby'!K6</f>
        <v>Tovéř - oprava komunikace a kanalizace parc.č.462/1 a 120</v>
      </c>
      <c r="F7" s="157"/>
      <c r="G7" s="157"/>
      <c r="H7" s="157"/>
      <c r="L7" s="20"/>
    </row>
    <row r="8" s="2" customFormat="1" ht="12" customHeight="1">
      <c r="A8" s="40"/>
      <c r="B8" s="43"/>
      <c r="C8" s="40"/>
      <c r="D8" s="157" t="s">
        <v>100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3"/>
      <c r="C9" s="40"/>
      <c r="D9" s="40"/>
      <c r="E9" s="159" t="s">
        <v>590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3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3"/>
      <c r="C11" s="40"/>
      <c r="D11" s="157" t="s">
        <v>18</v>
      </c>
      <c r="E11" s="40"/>
      <c r="F11" s="160" t="s">
        <v>1</v>
      </c>
      <c r="G11" s="40"/>
      <c r="H11" s="40"/>
      <c r="I11" s="157" t="s">
        <v>19</v>
      </c>
      <c r="J11" s="160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3"/>
      <c r="C12" s="40"/>
      <c r="D12" s="157" t="s">
        <v>20</v>
      </c>
      <c r="E12" s="40"/>
      <c r="F12" s="160" t="s">
        <v>21</v>
      </c>
      <c r="G12" s="40"/>
      <c r="H12" s="40"/>
      <c r="I12" s="157" t="s">
        <v>22</v>
      </c>
      <c r="J12" s="161" t="str">
        <f>'Rekapitulace stavby'!AN8</f>
        <v>18. 1. 2023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3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3"/>
      <c r="C14" s="40"/>
      <c r="D14" s="157" t="s">
        <v>24</v>
      </c>
      <c r="E14" s="40"/>
      <c r="F14" s="40"/>
      <c r="G14" s="40"/>
      <c r="H14" s="40"/>
      <c r="I14" s="157" t="s">
        <v>25</v>
      </c>
      <c r="J14" s="160" t="str">
        <f>IF('Rekapitulace stavby'!AN10="","",'Rekapitulace stavby'!AN10)</f>
        <v/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3"/>
      <c r="C15" s="40"/>
      <c r="D15" s="40"/>
      <c r="E15" s="160" t="str">
        <f>IF('Rekapitulace stavby'!E11="","",'Rekapitulace stavby'!E11)</f>
        <v xml:space="preserve"> </v>
      </c>
      <c r="F15" s="40"/>
      <c r="G15" s="40"/>
      <c r="H15" s="40"/>
      <c r="I15" s="157" t="s">
        <v>26</v>
      </c>
      <c r="J15" s="160" t="str">
        <f>IF('Rekapitulace stavby'!AN11="","",'Rekapitulace stavby'!AN11)</f>
        <v/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3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3"/>
      <c r="C17" s="40"/>
      <c r="D17" s="157" t="s">
        <v>27</v>
      </c>
      <c r="E17" s="40"/>
      <c r="F17" s="40"/>
      <c r="G17" s="40"/>
      <c r="H17" s="40"/>
      <c r="I17" s="157" t="s">
        <v>25</v>
      </c>
      <c r="J17" s="33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3"/>
      <c r="C18" s="40"/>
      <c r="D18" s="40"/>
      <c r="E18" s="33" t="str">
        <f>'Rekapitulace stavby'!E14</f>
        <v>Vyplň údaj</v>
      </c>
      <c r="F18" s="160"/>
      <c r="G18" s="160"/>
      <c r="H18" s="160"/>
      <c r="I18" s="157" t="s">
        <v>26</v>
      </c>
      <c r="J18" s="33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3"/>
      <c r="C20" s="40"/>
      <c r="D20" s="157" t="s">
        <v>29</v>
      </c>
      <c r="E20" s="40"/>
      <c r="F20" s="40"/>
      <c r="G20" s="40"/>
      <c r="H20" s="40"/>
      <c r="I20" s="157" t="s">
        <v>25</v>
      </c>
      <c r="J20" s="160" t="str">
        <f>IF('Rekapitulace stavby'!AN16="","",'Rekapitulace stavby'!AN16)</f>
        <v/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3"/>
      <c r="C21" s="40"/>
      <c r="D21" s="40"/>
      <c r="E21" s="160" t="str">
        <f>IF('Rekapitulace stavby'!E17="","",'Rekapitulace stavby'!E17)</f>
        <v xml:space="preserve"> </v>
      </c>
      <c r="F21" s="40"/>
      <c r="G21" s="40"/>
      <c r="H21" s="40"/>
      <c r="I21" s="157" t="s">
        <v>26</v>
      </c>
      <c r="J21" s="160" t="str">
        <f>IF('Rekapitulace stavby'!AN17="","",'Rekapitulace stavby'!AN17)</f>
        <v/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3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3"/>
      <c r="C23" s="40"/>
      <c r="D23" s="157" t="s">
        <v>31</v>
      </c>
      <c r="E23" s="40"/>
      <c r="F23" s="40"/>
      <c r="G23" s="40"/>
      <c r="H23" s="40"/>
      <c r="I23" s="157" t="s">
        <v>25</v>
      </c>
      <c r="J23" s="160" t="str">
        <f>IF('Rekapitulace stavby'!AN19="","",'Rekapitulace stavby'!AN19)</f>
        <v/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3"/>
      <c r="C24" s="40"/>
      <c r="D24" s="40"/>
      <c r="E24" s="160" t="str">
        <f>IF('Rekapitulace stavby'!E20="","",'Rekapitulace stavby'!E20)</f>
        <v xml:space="preserve"> </v>
      </c>
      <c r="F24" s="40"/>
      <c r="G24" s="40"/>
      <c r="H24" s="40"/>
      <c r="I24" s="157" t="s">
        <v>26</v>
      </c>
      <c r="J24" s="160" t="str">
        <f>IF('Rekapitulace stavby'!AN20="","",'Rekapitulace stavby'!AN20)</f>
        <v/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3"/>
      <c r="C26" s="40"/>
      <c r="D26" s="157" t="s">
        <v>32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62"/>
      <c r="B27" s="163"/>
      <c r="C27" s="162"/>
      <c r="D27" s="162"/>
      <c r="E27" s="164" t="s">
        <v>1</v>
      </c>
      <c r="F27" s="164"/>
      <c r="G27" s="164"/>
      <c r="H27" s="164"/>
      <c r="I27" s="162"/>
      <c r="J27" s="162"/>
      <c r="K27" s="162"/>
      <c r="L27" s="165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="2" customFormat="1" ht="6.96" customHeight="1">
      <c r="A28" s="40"/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3"/>
      <c r="C29" s="40"/>
      <c r="D29" s="166"/>
      <c r="E29" s="166"/>
      <c r="F29" s="166"/>
      <c r="G29" s="166"/>
      <c r="H29" s="166"/>
      <c r="I29" s="166"/>
      <c r="J29" s="166"/>
      <c r="K29" s="166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3"/>
      <c r="C30" s="40"/>
      <c r="D30" s="160" t="s">
        <v>102</v>
      </c>
      <c r="E30" s="40"/>
      <c r="F30" s="40"/>
      <c r="G30" s="40"/>
      <c r="H30" s="40"/>
      <c r="I30" s="40"/>
      <c r="J30" s="167">
        <f>J96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3"/>
      <c r="C31" s="40"/>
      <c r="D31" s="168" t="s">
        <v>93</v>
      </c>
      <c r="E31" s="40"/>
      <c r="F31" s="40"/>
      <c r="G31" s="40"/>
      <c r="H31" s="40"/>
      <c r="I31" s="40"/>
      <c r="J31" s="167">
        <f>J110</f>
        <v>0</v>
      </c>
      <c r="K31" s="40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3"/>
      <c r="C32" s="40"/>
      <c r="D32" s="169" t="s">
        <v>35</v>
      </c>
      <c r="E32" s="40"/>
      <c r="F32" s="40"/>
      <c r="G32" s="40"/>
      <c r="H32" s="40"/>
      <c r="I32" s="40"/>
      <c r="J32" s="170">
        <f>ROUND(J30 + J31,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3"/>
      <c r="C33" s="40"/>
      <c r="D33" s="166"/>
      <c r="E33" s="166"/>
      <c r="F33" s="166"/>
      <c r="G33" s="166"/>
      <c r="H33" s="166"/>
      <c r="I33" s="166"/>
      <c r="J33" s="166"/>
      <c r="K33" s="166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3"/>
      <c r="C34" s="40"/>
      <c r="D34" s="40"/>
      <c r="E34" s="40"/>
      <c r="F34" s="171" t="s">
        <v>37</v>
      </c>
      <c r="G34" s="40"/>
      <c r="H34" s="40"/>
      <c r="I34" s="171" t="s">
        <v>36</v>
      </c>
      <c r="J34" s="171" t="s">
        <v>38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3"/>
      <c r="C35" s="40"/>
      <c r="D35" s="172" t="s">
        <v>39</v>
      </c>
      <c r="E35" s="157" t="s">
        <v>40</v>
      </c>
      <c r="F35" s="173">
        <f>ROUND((SUM(BE110:BE117) + SUM(BE137:BE234)),  2)</f>
        <v>0</v>
      </c>
      <c r="G35" s="40"/>
      <c r="H35" s="40"/>
      <c r="I35" s="174">
        <v>0.20999999999999999</v>
      </c>
      <c r="J35" s="173">
        <f>ROUND(((SUM(BE110:BE117) + SUM(BE137:BE234))*I35),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3"/>
      <c r="C36" s="40"/>
      <c r="D36" s="40"/>
      <c r="E36" s="157" t="s">
        <v>41</v>
      </c>
      <c r="F36" s="173">
        <f>ROUND((SUM(BF110:BF117) + SUM(BF137:BF234)),  2)</f>
        <v>0</v>
      </c>
      <c r="G36" s="40"/>
      <c r="H36" s="40"/>
      <c r="I36" s="174">
        <v>0.14999999999999999</v>
      </c>
      <c r="J36" s="173">
        <f>ROUND(((SUM(BF110:BF117) + SUM(BF137:BF234))*I36),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3"/>
      <c r="C37" s="40"/>
      <c r="D37" s="40"/>
      <c r="E37" s="157" t="s">
        <v>42</v>
      </c>
      <c r="F37" s="173">
        <f>ROUND((SUM(BG110:BG117) + SUM(BG137:BG234)),  2)</f>
        <v>0</v>
      </c>
      <c r="G37" s="40"/>
      <c r="H37" s="40"/>
      <c r="I37" s="174">
        <v>0.20999999999999999</v>
      </c>
      <c r="J37" s="173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3"/>
      <c r="C38" s="40"/>
      <c r="D38" s="40"/>
      <c r="E38" s="157" t="s">
        <v>43</v>
      </c>
      <c r="F38" s="173">
        <f>ROUND((SUM(BH110:BH117) + SUM(BH137:BH234)),  2)</f>
        <v>0</v>
      </c>
      <c r="G38" s="40"/>
      <c r="H38" s="40"/>
      <c r="I38" s="174">
        <v>0.14999999999999999</v>
      </c>
      <c r="J38" s="173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3"/>
      <c r="C39" s="40"/>
      <c r="D39" s="40"/>
      <c r="E39" s="157" t="s">
        <v>44</v>
      </c>
      <c r="F39" s="173">
        <f>ROUND((SUM(BI110:BI117) + SUM(BI137:BI234)),  2)</f>
        <v>0</v>
      </c>
      <c r="G39" s="40"/>
      <c r="H39" s="40"/>
      <c r="I39" s="174">
        <v>0</v>
      </c>
      <c r="J39" s="173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3"/>
      <c r="C41" s="175"/>
      <c r="D41" s="176" t="s">
        <v>45</v>
      </c>
      <c r="E41" s="177"/>
      <c r="F41" s="177"/>
      <c r="G41" s="178" t="s">
        <v>46</v>
      </c>
      <c r="H41" s="179" t="s">
        <v>47</v>
      </c>
      <c r="I41" s="177"/>
      <c r="J41" s="180">
        <f>SUM(J32:J39)</f>
        <v>0</v>
      </c>
      <c r="K41" s="181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3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5"/>
      <c r="D50" s="182" t="s">
        <v>48</v>
      </c>
      <c r="E50" s="183"/>
      <c r="F50" s="183"/>
      <c r="G50" s="182" t="s">
        <v>49</v>
      </c>
      <c r="H50" s="183"/>
      <c r="I50" s="183"/>
      <c r="J50" s="183"/>
      <c r="K50" s="183"/>
      <c r="L50" s="6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84" t="s">
        <v>50</v>
      </c>
      <c r="E61" s="185"/>
      <c r="F61" s="186" t="s">
        <v>51</v>
      </c>
      <c r="G61" s="184" t="s">
        <v>50</v>
      </c>
      <c r="H61" s="185"/>
      <c r="I61" s="185"/>
      <c r="J61" s="187" t="s">
        <v>51</v>
      </c>
      <c r="K61" s="185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82" t="s">
        <v>52</v>
      </c>
      <c r="E65" s="188"/>
      <c r="F65" s="188"/>
      <c r="G65" s="182" t="s">
        <v>53</v>
      </c>
      <c r="H65" s="188"/>
      <c r="I65" s="188"/>
      <c r="J65" s="188"/>
      <c r="K65" s="188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84" t="s">
        <v>50</v>
      </c>
      <c r="E76" s="185"/>
      <c r="F76" s="186" t="s">
        <v>51</v>
      </c>
      <c r="G76" s="184" t="s">
        <v>50</v>
      </c>
      <c r="H76" s="185"/>
      <c r="I76" s="185"/>
      <c r="J76" s="187" t="s">
        <v>51</v>
      </c>
      <c r="K76" s="185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9"/>
      <c r="C77" s="190"/>
      <c r="D77" s="190"/>
      <c r="E77" s="190"/>
      <c r="F77" s="190"/>
      <c r="G77" s="190"/>
      <c r="H77" s="190"/>
      <c r="I77" s="190"/>
      <c r="J77" s="190"/>
      <c r="K77" s="190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91"/>
      <c r="C81" s="192"/>
      <c r="D81" s="192"/>
      <c r="E81" s="192"/>
      <c r="F81" s="192"/>
      <c r="G81" s="192"/>
      <c r="H81" s="192"/>
      <c r="I81" s="192"/>
      <c r="J81" s="192"/>
      <c r="K81" s="192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103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93" t="str">
        <f>E7</f>
        <v>Tovéř - oprava komunikace a kanalizace parc.č.462/1 a 120</v>
      </c>
      <c r="F85" s="32"/>
      <c r="G85" s="32"/>
      <c r="H85" s="32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2" t="s">
        <v>100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2 - SO 300 - oprava kanalizace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2" t="s">
        <v>20</v>
      </c>
      <c r="D89" s="42"/>
      <c r="E89" s="42"/>
      <c r="F89" s="27" t="str">
        <f>F12</f>
        <v xml:space="preserve"> </v>
      </c>
      <c r="G89" s="42"/>
      <c r="H89" s="42"/>
      <c r="I89" s="32" t="s">
        <v>22</v>
      </c>
      <c r="J89" s="81" t="str">
        <f>IF(J12="","",J12)</f>
        <v>18. 1. 2023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2" t="s">
        <v>24</v>
      </c>
      <c r="D91" s="42"/>
      <c r="E91" s="42"/>
      <c r="F91" s="27" t="str">
        <f>E15</f>
        <v xml:space="preserve"> </v>
      </c>
      <c r="G91" s="42"/>
      <c r="H91" s="42"/>
      <c r="I91" s="32" t="s">
        <v>29</v>
      </c>
      <c r="J91" s="36" t="str">
        <f>E21</f>
        <v xml:space="preserve"> 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2" t="s">
        <v>27</v>
      </c>
      <c r="D92" s="42"/>
      <c r="E92" s="42"/>
      <c r="F92" s="27" t="str">
        <f>IF(E18="","",E18)</f>
        <v>Vyplň údaj</v>
      </c>
      <c r="G92" s="42"/>
      <c r="H92" s="42"/>
      <c r="I92" s="32" t="s">
        <v>31</v>
      </c>
      <c r="J92" s="36" t="str">
        <f>E24</f>
        <v xml:space="preserve"> 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94" t="s">
        <v>104</v>
      </c>
      <c r="D94" s="151"/>
      <c r="E94" s="151"/>
      <c r="F94" s="151"/>
      <c r="G94" s="151"/>
      <c r="H94" s="151"/>
      <c r="I94" s="151"/>
      <c r="J94" s="195" t="s">
        <v>105</v>
      </c>
      <c r="K94" s="151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6" t="s">
        <v>106</v>
      </c>
      <c r="D96" s="42"/>
      <c r="E96" s="42"/>
      <c r="F96" s="42"/>
      <c r="G96" s="42"/>
      <c r="H96" s="42"/>
      <c r="I96" s="42"/>
      <c r="J96" s="112">
        <f>J137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7" t="s">
        <v>107</v>
      </c>
    </row>
    <row r="97" s="9" customFormat="1" ht="24.96" customHeight="1">
      <c r="A97" s="9"/>
      <c r="B97" s="197"/>
      <c r="C97" s="198"/>
      <c r="D97" s="199" t="s">
        <v>108</v>
      </c>
      <c r="E97" s="200"/>
      <c r="F97" s="200"/>
      <c r="G97" s="200"/>
      <c r="H97" s="200"/>
      <c r="I97" s="200"/>
      <c r="J97" s="201">
        <f>J138</f>
        <v>0</v>
      </c>
      <c r="K97" s="198"/>
      <c r="L97" s="20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3"/>
      <c r="C98" s="204"/>
      <c r="D98" s="205" t="s">
        <v>109</v>
      </c>
      <c r="E98" s="206"/>
      <c r="F98" s="206"/>
      <c r="G98" s="206"/>
      <c r="H98" s="206"/>
      <c r="I98" s="206"/>
      <c r="J98" s="207">
        <f>J139</f>
        <v>0</v>
      </c>
      <c r="K98" s="204"/>
      <c r="L98" s="20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203"/>
      <c r="C99" s="204"/>
      <c r="D99" s="205" t="s">
        <v>110</v>
      </c>
      <c r="E99" s="206"/>
      <c r="F99" s="206"/>
      <c r="G99" s="206"/>
      <c r="H99" s="206"/>
      <c r="I99" s="206"/>
      <c r="J99" s="207">
        <f>J165</f>
        <v>0</v>
      </c>
      <c r="K99" s="204"/>
      <c r="L99" s="20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3"/>
      <c r="C100" s="204"/>
      <c r="D100" s="205" t="s">
        <v>111</v>
      </c>
      <c r="E100" s="206"/>
      <c r="F100" s="206"/>
      <c r="G100" s="206"/>
      <c r="H100" s="206"/>
      <c r="I100" s="206"/>
      <c r="J100" s="207">
        <f>J179</f>
        <v>0</v>
      </c>
      <c r="K100" s="204"/>
      <c r="L100" s="20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3"/>
      <c r="C101" s="204"/>
      <c r="D101" s="205" t="s">
        <v>112</v>
      </c>
      <c r="E101" s="206"/>
      <c r="F101" s="206"/>
      <c r="G101" s="206"/>
      <c r="H101" s="206"/>
      <c r="I101" s="206"/>
      <c r="J101" s="207">
        <f>J185</f>
        <v>0</v>
      </c>
      <c r="K101" s="204"/>
      <c r="L101" s="20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3"/>
      <c r="C102" s="204"/>
      <c r="D102" s="205" t="s">
        <v>116</v>
      </c>
      <c r="E102" s="206"/>
      <c r="F102" s="206"/>
      <c r="G102" s="206"/>
      <c r="H102" s="206"/>
      <c r="I102" s="206"/>
      <c r="J102" s="207">
        <f>J189</f>
        <v>0</v>
      </c>
      <c r="K102" s="204"/>
      <c r="L102" s="20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203"/>
      <c r="C103" s="204"/>
      <c r="D103" s="205" t="s">
        <v>117</v>
      </c>
      <c r="E103" s="206"/>
      <c r="F103" s="206"/>
      <c r="G103" s="206"/>
      <c r="H103" s="206"/>
      <c r="I103" s="206"/>
      <c r="J103" s="207">
        <f>J190</f>
        <v>0</v>
      </c>
      <c r="K103" s="204"/>
      <c r="L103" s="20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203"/>
      <c r="C104" s="204"/>
      <c r="D104" s="205" t="s">
        <v>118</v>
      </c>
      <c r="E104" s="206"/>
      <c r="F104" s="206"/>
      <c r="G104" s="206"/>
      <c r="H104" s="206"/>
      <c r="I104" s="206"/>
      <c r="J104" s="207">
        <f>J205</f>
        <v>0</v>
      </c>
      <c r="K104" s="204"/>
      <c r="L104" s="20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3"/>
      <c r="C105" s="204"/>
      <c r="D105" s="205" t="s">
        <v>591</v>
      </c>
      <c r="E105" s="206"/>
      <c r="F105" s="206"/>
      <c r="G105" s="206"/>
      <c r="H105" s="206"/>
      <c r="I105" s="206"/>
      <c r="J105" s="207">
        <f>J217</f>
        <v>0</v>
      </c>
      <c r="K105" s="204"/>
      <c r="L105" s="20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3"/>
      <c r="C106" s="204"/>
      <c r="D106" s="205" t="s">
        <v>592</v>
      </c>
      <c r="E106" s="206"/>
      <c r="F106" s="206"/>
      <c r="G106" s="206"/>
      <c r="H106" s="206"/>
      <c r="I106" s="206"/>
      <c r="J106" s="207">
        <f>J221</f>
        <v>0</v>
      </c>
      <c r="K106" s="204"/>
      <c r="L106" s="20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203"/>
      <c r="C107" s="204"/>
      <c r="D107" s="205" t="s">
        <v>122</v>
      </c>
      <c r="E107" s="206"/>
      <c r="F107" s="206"/>
      <c r="G107" s="206"/>
      <c r="H107" s="206"/>
      <c r="I107" s="206"/>
      <c r="J107" s="207">
        <f>J229</f>
        <v>0</v>
      </c>
      <c r="K107" s="204"/>
      <c r="L107" s="20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6.96" customHeight="1">
      <c r="A109" s="40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29.28" customHeight="1">
      <c r="A110" s="40"/>
      <c r="B110" s="41"/>
      <c r="C110" s="196" t="s">
        <v>123</v>
      </c>
      <c r="D110" s="42"/>
      <c r="E110" s="42"/>
      <c r="F110" s="42"/>
      <c r="G110" s="42"/>
      <c r="H110" s="42"/>
      <c r="I110" s="42"/>
      <c r="J110" s="209">
        <f>ROUND(J111 + J112 + J113 + J114 + J115 + J116,2)</f>
        <v>0</v>
      </c>
      <c r="K110" s="42"/>
      <c r="L110" s="65"/>
      <c r="N110" s="210" t="s">
        <v>39</v>
      </c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8" customHeight="1">
      <c r="A111" s="40"/>
      <c r="B111" s="41"/>
      <c r="C111" s="42"/>
      <c r="D111" s="146" t="s">
        <v>124</v>
      </c>
      <c r="E111" s="139"/>
      <c r="F111" s="139"/>
      <c r="G111" s="42"/>
      <c r="H111" s="42"/>
      <c r="I111" s="42"/>
      <c r="J111" s="140">
        <v>0</v>
      </c>
      <c r="K111" s="42"/>
      <c r="L111" s="211"/>
      <c r="M111" s="212"/>
      <c r="N111" s="213" t="s">
        <v>40</v>
      </c>
      <c r="O111" s="212"/>
      <c r="P111" s="212"/>
      <c r="Q111" s="212"/>
      <c r="R111" s="212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/>
      <c r="AD111" s="214"/>
      <c r="AE111" s="214"/>
      <c r="AF111" s="212"/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5" t="s">
        <v>125</v>
      </c>
      <c r="AZ111" s="212"/>
      <c r="BA111" s="212"/>
      <c r="BB111" s="212"/>
      <c r="BC111" s="212"/>
      <c r="BD111" s="212"/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215" t="s">
        <v>80</v>
      </c>
      <c r="BK111" s="212"/>
      <c r="BL111" s="212"/>
      <c r="BM111" s="212"/>
    </row>
    <row r="112" s="2" customFormat="1" ht="18" customHeight="1">
      <c r="A112" s="40"/>
      <c r="B112" s="41"/>
      <c r="C112" s="42"/>
      <c r="D112" s="146" t="s">
        <v>126</v>
      </c>
      <c r="E112" s="139"/>
      <c r="F112" s="139"/>
      <c r="G112" s="42"/>
      <c r="H112" s="42"/>
      <c r="I112" s="42"/>
      <c r="J112" s="140">
        <v>0</v>
      </c>
      <c r="K112" s="42"/>
      <c r="L112" s="211"/>
      <c r="M112" s="212"/>
      <c r="N112" s="213" t="s">
        <v>40</v>
      </c>
      <c r="O112" s="212"/>
      <c r="P112" s="212"/>
      <c r="Q112" s="212"/>
      <c r="R112" s="212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214"/>
      <c r="AE112" s="214"/>
      <c r="AF112" s="212"/>
      <c r="AG112" s="212"/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5" t="s">
        <v>125</v>
      </c>
      <c r="AZ112" s="212"/>
      <c r="BA112" s="212"/>
      <c r="BB112" s="212"/>
      <c r="BC112" s="212"/>
      <c r="BD112" s="212"/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215" t="s">
        <v>80</v>
      </c>
      <c r="BK112" s="212"/>
      <c r="BL112" s="212"/>
      <c r="BM112" s="212"/>
    </row>
    <row r="113" s="2" customFormat="1" ht="18" customHeight="1">
      <c r="A113" s="40"/>
      <c r="B113" s="41"/>
      <c r="C113" s="42"/>
      <c r="D113" s="146" t="s">
        <v>127</v>
      </c>
      <c r="E113" s="139"/>
      <c r="F113" s="139"/>
      <c r="G113" s="42"/>
      <c r="H113" s="42"/>
      <c r="I113" s="42"/>
      <c r="J113" s="140">
        <v>0</v>
      </c>
      <c r="K113" s="42"/>
      <c r="L113" s="211"/>
      <c r="M113" s="212"/>
      <c r="N113" s="213" t="s">
        <v>40</v>
      </c>
      <c r="O113" s="212"/>
      <c r="P113" s="212"/>
      <c r="Q113" s="212"/>
      <c r="R113" s="212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5" t="s">
        <v>125</v>
      </c>
      <c r="AZ113" s="212"/>
      <c r="BA113" s="212"/>
      <c r="BB113" s="212"/>
      <c r="BC113" s="212"/>
      <c r="BD113" s="212"/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215" t="s">
        <v>80</v>
      </c>
      <c r="BK113" s="212"/>
      <c r="BL113" s="212"/>
      <c r="BM113" s="212"/>
    </row>
    <row r="114" s="2" customFormat="1" ht="18" customHeight="1">
      <c r="A114" s="40"/>
      <c r="B114" s="41"/>
      <c r="C114" s="42"/>
      <c r="D114" s="146" t="s">
        <v>128</v>
      </c>
      <c r="E114" s="139"/>
      <c r="F114" s="139"/>
      <c r="G114" s="42"/>
      <c r="H114" s="42"/>
      <c r="I114" s="42"/>
      <c r="J114" s="140">
        <v>0</v>
      </c>
      <c r="K114" s="42"/>
      <c r="L114" s="211"/>
      <c r="M114" s="212"/>
      <c r="N114" s="213" t="s">
        <v>40</v>
      </c>
      <c r="O114" s="212"/>
      <c r="P114" s="212"/>
      <c r="Q114" s="212"/>
      <c r="R114" s="212"/>
      <c r="S114" s="214"/>
      <c r="T114" s="214"/>
      <c r="U114" s="214"/>
      <c r="V114" s="214"/>
      <c r="W114" s="214"/>
      <c r="X114" s="214"/>
      <c r="Y114" s="214"/>
      <c r="Z114" s="214"/>
      <c r="AA114" s="214"/>
      <c r="AB114" s="214"/>
      <c r="AC114" s="214"/>
      <c r="AD114" s="214"/>
      <c r="AE114" s="214"/>
      <c r="AF114" s="212"/>
      <c r="AG114" s="212"/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5" t="s">
        <v>125</v>
      </c>
      <c r="AZ114" s="212"/>
      <c r="BA114" s="212"/>
      <c r="BB114" s="212"/>
      <c r="BC114" s="212"/>
      <c r="BD114" s="212"/>
      <c r="BE114" s="216">
        <f>IF(N114="základní",J114,0)</f>
        <v>0</v>
      </c>
      <c r="BF114" s="216">
        <f>IF(N114="snížená",J114,0)</f>
        <v>0</v>
      </c>
      <c r="BG114" s="216">
        <f>IF(N114="zákl. přenesená",J114,0)</f>
        <v>0</v>
      </c>
      <c r="BH114" s="216">
        <f>IF(N114="sníž. přenesená",J114,0)</f>
        <v>0</v>
      </c>
      <c r="BI114" s="216">
        <f>IF(N114="nulová",J114,0)</f>
        <v>0</v>
      </c>
      <c r="BJ114" s="215" t="s">
        <v>80</v>
      </c>
      <c r="BK114" s="212"/>
      <c r="BL114" s="212"/>
      <c r="BM114" s="212"/>
    </row>
    <row r="115" s="2" customFormat="1" ht="18" customHeight="1">
      <c r="A115" s="40"/>
      <c r="B115" s="41"/>
      <c r="C115" s="42"/>
      <c r="D115" s="146" t="s">
        <v>129</v>
      </c>
      <c r="E115" s="139"/>
      <c r="F115" s="139"/>
      <c r="G115" s="42"/>
      <c r="H115" s="42"/>
      <c r="I115" s="42"/>
      <c r="J115" s="140">
        <v>0</v>
      </c>
      <c r="K115" s="42"/>
      <c r="L115" s="211"/>
      <c r="M115" s="212"/>
      <c r="N115" s="213" t="s">
        <v>40</v>
      </c>
      <c r="O115" s="212"/>
      <c r="P115" s="212"/>
      <c r="Q115" s="212"/>
      <c r="R115" s="212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/>
      <c r="AD115" s="214"/>
      <c r="AE115" s="214"/>
      <c r="AF115" s="212"/>
      <c r="AG115" s="212"/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5" t="s">
        <v>125</v>
      </c>
      <c r="AZ115" s="212"/>
      <c r="BA115" s="212"/>
      <c r="BB115" s="212"/>
      <c r="BC115" s="212"/>
      <c r="BD115" s="212"/>
      <c r="BE115" s="216">
        <f>IF(N115="základní",J115,0)</f>
        <v>0</v>
      </c>
      <c r="BF115" s="216">
        <f>IF(N115="snížená",J115,0)</f>
        <v>0</v>
      </c>
      <c r="BG115" s="216">
        <f>IF(N115="zákl. přenesená",J115,0)</f>
        <v>0</v>
      </c>
      <c r="BH115" s="216">
        <f>IF(N115="sníž. přenesená",J115,0)</f>
        <v>0</v>
      </c>
      <c r="BI115" s="216">
        <f>IF(N115="nulová",J115,0)</f>
        <v>0</v>
      </c>
      <c r="BJ115" s="215" t="s">
        <v>80</v>
      </c>
      <c r="BK115" s="212"/>
      <c r="BL115" s="212"/>
      <c r="BM115" s="212"/>
    </row>
    <row r="116" s="2" customFormat="1" ht="18" customHeight="1">
      <c r="A116" s="40"/>
      <c r="B116" s="41"/>
      <c r="C116" s="42"/>
      <c r="D116" s="139" t="s">
        <v>130</v>
      </c>
      <c r="E116" s="42"/>
      <c r="F116" s="42"/>
      <c r="G116" s="42"/>
      <c r="H116" s="42"/>
      <c r="I116" s="42"/>
      <c r="J116" s="140">
        <f>ROUND(J30*T116,2)</f>
        <v>0</v>
      </c>
      <c r="K116" s="42"/>
      <c r="L116" s="211"/>
      <c r="M116" s="212"/>
      <c r="N116" s="213" t="s">
        <v>40</v>
      </c>
      <c r="O116" s="212"/>
      <c r="P116" s="212"/>
      <c r="Q116" s="212"/>
      <c r="R116" s="212"/>
      <c r="S116" s="214"/>
      <c r="T116" s="214"/>
      <c r="U116" s="214"/>
      <c r="V116" s="214"/>
      <c r="W116" s="214"/>
      <c r="X116" s="214"/>
      <c r="Y116" s="214"/>
      <c r="Z116" s="214"/>
      <c r="AA116" s="214"/>
      <c r="AB116" s="214"/>
      <c r="AC116" s="214"/>
      <c r="AD116" s="214"/>
      <c r="AE116" s="214"/>
      <c r="AF116" s="212"/>
      <c r="AG116" s="212"/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5" t="s">
        <v>131</v>
      </c>
      <c r="AZ116" s="212"/>
      <c r="BA116" s="212"/>
      <c r="BB116" s="212"/>
      <c r="BC116" s="212"/>
      <c r="BD116" s="212"/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215" t="s">
        <v>80</v>
      </c>
      <c r="BK116" s="212"/>
      <c r="BL116" s="212"/>
      <c r="BM116" s="212"/>
    </row>
    <row r="117" s="2" customFormat="1">
      <c r="A117" s="40"/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29.28" customHeight="1">
      <c r="A118" s="40"/>
      <c r="B118" s="41"/>
      <c r="C118" s="150" t="s">
        <v>98</v>
      </c>
      <c r="D118" s="151"/>
      <c r="E118" s="151"/>
      <c r="F118" s="151"/>
      <c r="G118" s="151"/>
      <c r="H118" s="151"/>
      <c r="I118" s="151"/>
      <c r="J118" s="152">
        <f>ROUND(J96+J110,2)</f>
        <v>0</v>
      </c>
      <c r="K118" s="151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6.96" customHeight="1">
      <c r="A119" s="40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3" s="2" customFormat="1" ht="6.96" customHeight="1">
      <c r="A123" s="40"/>
      <c r="B123" s="70"/>
      <c r="C123" s="71"/>
      <c r="D123" s="71"/>
      <c r="E123" s="71"/>
      <c r="F123" s="71"/>
      <c r="G123" s="71"/>
      <c r="H123" s="71"/>
      <c r="I123" s="71"/>
      <c r="J123" s="71"/>
      <c r="K123" s="71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2" customFormat="1" ht="24.96" customHeight="1">
      <c r="A124" s="40"/>
      <c r="B124" s="41"/>
      <c r="C124" s="23" t="s">
        <v>132</v>
      </c>
      <c r="D124" s="42"/>
      <c r="E124" s="42"/>
      <c r="F124" s="42"/>
      <c r="G124" s="42"/>
      <c r="H124" s="42"/>
      <c r="I124" s="42"/>
      <c r="J124" s="42"/>
      <c r="K124" s="42"/>
      <c r="L124" s="65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="2" customFormat="1" ht="6.96" customHeight="1">
      <c r="A125" s="40"/>
      <c r="B125" s="41"/>
      <c r="C125" s="42"/>
      <c r="D125" s="42"/>
      <c r="E125" s="42"/>
      <c r="F125" s="42"/>
      <c r="G125" s="42"/>
      <c r="H125" s="42"/>
      <c r="I125" s="42"/>
      <c r="J125" s="42"/>
      <c r="K125" s="42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12" customHeight="1">
      <c r="A126" s="40"/>
      <c r="B126" s="41"/>
      <c r="C126" s="32" t="s">
        <v>16</v>
      </c>
      <c r="D126" s="42"/>
      <c r="E126" s="42"/>
      <c r="F126" s="42"/>
      <c r="G126" s="42"/>
      <c r="H126" s="42"/>
      <c r="I126" s="42"/>
      <c r="J126" s="42"/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16.5" customHeight="1">
      <c r="A127" s="40"/>
      <c r="B127" s="41"/>
      <c r="C127" s="42"/>
      <c r="D127" s="42"/>
      <c r="E127" s="193" t="str">
        <f>E7</f>
        <v>Tovéř - oprava komunikace a kanalizace parc.č.462/1 a 120</v>
      </c>
      <c r="F127" s="32"/>
      <c r="G127" s="32"/>
      <c r="H127" s="32"/>
      <c r="I127" s="42"/>
      <c r="J127" s="42"/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2" customFormat="1" ht="12" customHeight="1">
      <c r="A128" s="40"/>
      <c r="B128" s="41"/>
      <c r="C128" s="32" t="s">
        <v>100</v>
      </c>
      <c r="D128" s="42"/>
      <c r="E128" s="42"/>
      <c r="F128" s="42"/>
      <c r="G128" s="42"/>
      <c r="H128" s="42"/>
      <c r="I128" s="42"/>
      <c r="J128" s="42"/>
      <c r="K128" s="42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2" customFormat="1" ht="16.5" customHeight="1">
      <c r="A129" s="40"/>
      <c r="B129" s="41"/>
      <c r="C129" s="42"/>
      <c r="D129" s="42"/>
      <c r="E129" s="78" t="str">
        <f>E9</f>
        <v>2 - SO 300 - oprava kanalizace</v>
      </c>
      <c r="F129" s="42"/>
      <c r="G129" s="42"/>
      <c r="H129" s="42"/>
      <c r="I129" s="42"/>
      <c r="J129" s="42"/>
      <c r="K129" s="42"/>
      <c r="L129" s="65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2" customFormat="1" ht="6.96" customHeight="1">
      <c r="A130" s="40"/>
      <c r="B130" s="41"/>
      <c r="C130" s="42"/>
      <c r="D130" s="42"/>
      <c r="E130" s="42"/>
      <c r="F130" s="42"/>
      <c r="G130" s="42"/>
      <c r="H130" s="42"/>
      <c r="I130" s="42"/>
      <c r="J130" s="42"/>
      <c r="K130" s="42"/>
      <c r="L130" s="65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="2" customFormat="1" ht="12" customHeight="1">
      <c r="A131" s="40"/>
      <c r="B131" s="41"/>
      <c r="C131" s="32" t="s">
        <v>20</v>
      </c>
      <c r="D131" s="42"/>
      <c r="E131" s="42"/>
      <c r="F131" s="27" t="str">
        <f>F12</f>
        <v xml:space="preserve"> </v>
      </c>
      <c r="G131" s="42"/>
      <c r="H131" s="42"/>
      <c r="I131" s="32" t="s">
        <v>22</v>
      </c>
      <c r="J131" s="81" t="str">
        <f>IF(J12="","",J12)</f>
        <v>18. 1. 2023</v>
      </c>
      <c r="K131" s="42"/>
      <c r="L131" s="65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  <row r="132" s="2" customFormat="1" ht="6.96" customHeight="1">
      <c r="A132" s="40"/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65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  <row r="133" s="2" customFormat="1" ht="15.15" customHeight="1">
      <c r="A133" s="40"/>
      <c r="B133" s="41"/>
      <c r="C133" s="32" t="s">
        <v>24</v>
      </c>
      <c r="D133" s="42"/>
      <c r="E133" s="42"/>
      <c r="F133" s="27" t="str">
        <f>E15</f>
        <v xml:space="preserve"> </v>
      </c>
      <c r="G133" s="42"/>
      <c r="H133" s="42"/>
      <c r="I133" s="32" t="s">
        <v>29</v>
      </c>
      <c r="J133" s="36" t="str">
        <f>E21</f>
        <v xml:space="preserve"> </v>
      </c>
      <c r="K133" s="42"/>
      <c r="L133" s="65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  <row r="134" s="2" customFormat="1" ht="15.15" customHeight="1">
      <c r="A134" s="40"/>
      <c r="B134" s="41"/>
      <c r="C134" s="32" t="s">
        <v>27</v>
      </c>
      <c r="D134" s="42"/>
      <c r="E134" s="42"/>
      <c r="F134" s="27" t="str">
        <f>IF(E18="","",E18)</f>
        <v>Vyplň údaj</v>
      </c>
      <c r="G134" s="42"/>
      <c r="H134" s="42"/>
      <c r="I134" s="32" t="s">
        <v>31</v>
      </c>
      <c r="J134" s="36" t="str">
        <f>E24</f>
        <v xml:space="preserve"> </v>
      </c>
      <c r="K134" s="42"/>
      <c r="L134" s="65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  <row r="135" s="2" customFormat="1" ht="10.32" customHeight="1">
      <c r="A135" s="40"/>
      <c r="B135" s="41"/>
      <c r="C135" s="42"/>
      <c r="D135" s="42"/>
      <c r="E135" s="42"/>
      <c r="F135" s="42"/>
      <c r="G135" s="42"/>
      <c r="H135" s="42"/>
      <c r="I135" s="42"/>
      <c r="J135" s="42"/>
      <c r="K135" s="42"/>
      <c r="L135" s="65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  <row r="136" s="11" customFormat="1" ht="29.28" customHeight="1">
      <c r="A136" s="217"/>
      <c r="B136" s="218"/>
      <c r="C136" s="219" t="s">
        <v>133</v>
      </c>
      <c r="D136" s="220" t="s">
        <v>60</v>
      </c>
      <c r="E136" s="220" t="s">
        <v>56</v>
      </c>
      <c r="F136" s="220" t="s">
        <v>57</v>
      </c>
      <c r="G136" s="220" t="s">
        <v>134</v>
      </c>
      <c r="H136" s="220" t="s">
        <v>135</v>
      </c>
      <c r="I136" s="220" t="s">
        <v>136</v>
      </c>
      <c r="J136" s="220" t="s">
        <v>105</v>
      </c>
      <c r="K136" s="221" t="s">
        <v>137</v>
      </c>
      <c r="L136" s="222"/>
      <c r="M136" s="102" t="s">
        <v>1</v>
      </c>
      <c r="N136" s="103" t="s">
        <v>39</v>
      </c>
      <c r="O136" s="103" t="s">
        <v>138</v>
      </c>
      <c r="P136" s="103" t="s">
        <v>139</v>
      </c>
      <c r="Q136" s="103" t="s">
        <v>140</v>
      </c>
      <c r="R136" s="103" t="s">
        <v>141</v>
      </c>
      <c r="S136" s="103" t="s">
        <v>142</v>
      </c>
      <c r="T136" s="104" t="s">
        <v>143</v>
      </c>
      <c r="U136" s="217"/>
      <c r="V136" s="217"/>
      <c r="W136" s="217"/>
      <c r="X136" s="217"/>
      <c r="Y136" s="217"/>
      <c r="Z136" s="217"/>
      <c r="AA136" s="217"/>
      <c r="AB136" s="217"/>
      <c r="AC136" s="217"/>
      <c r="AD136" s="217"/>
      <c r="AE136" s="217"/>
    </row>
    <row r="137" s="2" customFormat="1" ht="22.8" customHeight="1">
      <c r="A137" s="40"/>
      <c r="B137" s="41"/>
      <c r="C137" s="109" t="s">
        <v>144</v>
      </c>
      <c r="D137" s="42"/>
      <c r="E137" s="42"/>
      <c r="F137" s="42"/>
      <c r="G137" s="42"/>
      <c r="H137" s="42"/>
      <c r="I137" s="42"/>
      <c r="J137" s="223">
        <f>BK137</f>
        <v>0</v>
      </c>
      <c r="K137" s="42"/>
      <c r="L137" s="43"/>
      <c r="M137" s="105"/>
      <c r="N137" s="224"/>
      <c r="O137" s="106"/>
      <c r="P137" s="225">
        <f>P138</f>
        <v>0</v>
      </c>
      <c r="Q137" s="106"/>
      <c r="R137" s="225">
        <f>R138</f>
        <v>204.39638551999997</v>
      </c>
      <c r="S137" s="106"/>
      <c r="T137" s="226">
        <f>T138</f>
        <v>59.387159999999994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7" t="s">
        <v>74</v>
      </c>
      <c r="AU137" s="17" t="s">
        <v>107</v>
      </c>
      <c r="BK137" s="227">
        <f>BK138</f>
        <v>0</v>
      </c>
    </row>
    <row r="138" s="12" customFormat="1" ht="25.92" customHeight="1">
      <c r="A138" s="12"/>
      <c r="B138" s="228"/>
      <c r="C138" s="229"/>
      <c r="D138" s="230" t="s">
        <v>74</v>
      </c>
      <c r="E138" s="231" t="s">
        <v>145</v>
      </c>
      <c r="F138" s="231" t="s">
        <v>146</v>
      </c>
      <c r="G138" s="229"/>
      <c r="H138" s="229"/>
      <c r="I138" s="232"/>
      <c r="J138" s="233">
        <f>BK138</f>
        <v>0</v>
      </c>
      <c r="K138" s="229"/>
      <c r="L138" s="234"/>
      <c r="M138" s="235"/>
      <c r="N138" s="236"/>
      <c r="O138" s="236"/>
      <c r="P138" s="237">
        <f>P139+P179+P185+P189+P217+P221</f>
        <v>0</v>
      </c>
      <c r="Q138" s="236"/>
      <c r="R138" s="237">
        <f>R139+R179+R185+R189+R217+R221</f>
        <v>204.39638551999997</v>
      </c>
      <c r="S138" s="236"/>
      <c r="T138" s="238">
        <f>T139+T179+T185+T189+T217+T221</f>
        <v>59.387159999999994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9" t="s">
        <v>80</v>
      </c>
      <c r="AT138" s="240" t="s">
        <v>74</v>
      </c>
      <c r="AU138" s="240" t="s">
        <v>75</v>
      </c>
      <c r="AY138" s="239" t="s">
        <v>147</v>
      </c>
      <c r="BK138" s="241">
        <f>BK139+BK179+BK185+BK189+BK217+BK221</f>
        <v>0</v>
      </c>
    </row>
    <row r="139" s="12" customFormat="1" ht="22.8" customHeight="1">
      <c r="A139" s="12"/>
      <c r="B139" s="228"/>
      <c r="C139" s="229"/>
      <c r="D139" s="230" t="s">
        <v>74</v>
      </c>
      <c r="E139" s="242" t="s">
        <v>80</v>
      </c>
      <c r="F139" s="242" t="s">
        <v>148</v>
      </c>
      <c r="G139" s="229"/>
      <c r="H139" s="229"/>
      <c r="I139" s="232"/>
      <c r="J139" s="243">
        <f>BK139</f>
        <v>0</v>
      </c>
      <c r="K139" s="229"/>
      <c r="L139" s="234"/>
      <c r="M139" s="235"/>
      <c r="N139" s="236"/>
      <c r="O139" s="236"/>
      <c r="P139" s="237">
        <f>P140+SUM(P141:P165)</f>
        <v>0</v>
      </c>
      <c r="Q139" s="236"/>
      <c r="R139" s="237">
        <f>R140+SUM(R141:R165)</f>
        <v>200.85289591999998</v>
      </c>
      <c r="S139" s="236"/>
      <c r="T139" s="238">
        <f>T140+SUM(T141:T165)</f>
        <v>0.23616000000000001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39" t="s">
        <v>80</v>
      </c>
      <c r="AT139" s="240" t="s">
        <v>74</v>
      </c>
      <c r="AU139" s="240" t="s">
        <v>80</v>
      </c>
      <c r="AY139" s="239" t="s">
        <v>147</v>
      </c>
      <c r="BK139" s="241">
        <f>BK140+SUM(BK141:BK165)</f>
        <v>0</v>
      </c>
    </row>
    <row r="140" s="2" customFormat="1" ht="24.15" customHeight="1">
      <c r="A140" s="40"/>
      <c r="B140" s="41"/>
      <c r="C140" s="244" t="s">
        <v>80</v>
      </c>
      <c r="D140" s="244" t="s">
        <v>149</v>
      </c>
      <c r="E140" s="245" t="s">
        <v>593</v>
      </c>
      <c r="F140" s="246" t="s">
        <v>594</v>
      </c>
      <c r="G140" s="247" t="s">
        <v>152</v>
      </c>
      <c r="H140" s="248">
        <v>0.73799999999999999</v>
      </c>
      <c r="I140" s="249"/>
      <c r="J140" s="250">
        <f>ROUND(I140*H140,2)</f>
        <v>0</v>
      </c>
      <c r="K140" s="246" t="s">
        <v>153</v>
      </c>
      <c r="L140" s="43"/>
      <c r="M140" s="251" t="s">
        <v>1</v>
      </c>
      <c r="N140" s="252" t="s">
        <v>40</v>
      </c>
      <c r="O140" s="93"/>
      <c r="P140" s="253">
        <f>O140*H140</f>
        <v>0</v>
      </c>
      <c r="Q140" s="253">
        <v>0</v>
      </c>
      <c r="R140" s="253">
        <f>Q140*H140</f>
        <v>0</v>
      </c>
      <c r="S140" s="253">
        <v>0.32000000000000001</v>
      </c>
      <c r="T140" s="254">
        <f>S140*H140</f>
        <v>0.23616000000000001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55" t="s">
        <v>154</v>
      </c>
      <c r="AT140" s="255" t="s">
        <v>149</v>
      </c>
      <c r="AU140" s="255" t="s">
        <v>84</v>
      </c>
      <c r="AY140" s="17" t="s">
        <v>147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7" t="s">
        <v>80</v>
      </c>
      <c r="BK140" s="145">
        <f>ROUND(I140*H140,2)</f>
        <v>0</v>
      </c>
      <c r="BL140" s="17" t="s">
        <v>154</v>
      </c>
      <c r="BM140" s="255" t="s">
        <v>595</v>
      </c>
    </row>
    <row r="141" s="13" customFormat="1">
      <c r="A141" s="13"/>
      <c r="B141" s="256"/>
      <c r="C141" s="257"/>
      <c r="D141" s="258" t="s">
        <v>156</v>
      </c>
      <c r="E141" s="259" t="s">
        <v>1</v>
      </c>
      <c r="F141" s="260" t="s">
        <v>596</v>
      </c>
      <c r="G141" s="257"/>
      <c r="H141" s="261">
        <v>0.73799999999999999</v>
      </c>
      <c r="I141" s="262"/>
      <c r="J141" s="257"/>
      <c r="K141" s="257"/>
      <c r="L141" s="263"/>
      <c r="M141" s="264"/>
      <c r="N141" s="265"/>
      <c r="O141" s="265"/>
      <c r="P141" s="265"/>
      <c r="Q141" s="265"/>
      <c r="R141" s="265"/>
      <c r="S141" s="265"/>
      <c r="T141" s="26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7" t="s">
        <v>156</v>
      </c>
      <c r="AU141" s="267" t="s">
        <v>84</v>
      </c>
      <c r="AV141" s="13" t="s">
        <v>84</v>
      </c>
      <c r="AW141" s="13" t="s">
        <v>30</v>
      </c>
      <c r="AX141" s="13" t="s">
        <v>80</v>
      </c>
      <c r="AY141" s="267" t="s">
        <v>147</v>
      </c>
    </row>
    <row r="142" s="2" customFormat="1" ht="37.8" customHeight="1">
      <c r="A142" s="40"/>
      <c r="B142" s="41"/>
      <c r="C142" s="244" t="s">
        <v>84</v>
      </c>
      <c r="D142" s="244" t="s">
        <v>149</v>
      </c>
      <c r="E142" s="245" t="s">
        <v>597</v>
      </c>
      <c r="F142" s="246" t="s">
        <v>598</v>
      </c>
      <c r="G142" s="247" t="s">
        <v>169</v>
      </c>
      <c r="H142" s="248">
        <v>146</v>
      </c>
      <c r="I142" s="249"/>
      <c r="J142" s="250">
        <f>ROUND(I142*H142,2)</f>
        <v>0</v>
      </c>
      <c r="K142" s="246" t="s">
        <v>153</v>
      </c>
      <c r="L142" s="43"/>
      <c r="M142" s="251" t="s">
        <v>1</v>
      </c>
      <c r="N142" s="252" t="s">
        <v>40</v>
      </c>
      <c r="O142" s="93"/>
      <c r="P142" s="253">
        <f>O142*H142</f>
        <v>0</v>
      </c>
      <c r="Q142" s="253">
        <v>0</v>
      </c>
      <c r="R142" s="253">
        <f>Q142*H142</f>
        <v>0</v>
      </c>
      <c r="S142" s="253">
        <v>0</v>
      </c>
      <c r="T142" s="25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55" t="s">
        <v>154</v>
      </c>
      <c r="AT142" s="255" t="s">
        <v>149</v>
      </c>
      <c r="AU142" s="255" t="s">
        <v>84</v>
      </c>
      <c r="AY142" s="17" t="s">
        <v>147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7" t="s">
        <v>80</v>
      </c>
      <c r="BK142" s="145">
        <f>ROUND(I142*H142,2)</f>
        <v>0</v>
      </c>
      <c r="BL142" s="17" t="s">
        <v>154</v>
      </c>
      <c r="BM142" s="255" t="s">
        <v>599</v>
      </c>
    </row>
    <row r="143" s="2" customFormat="1" ht="21.75" customHeight="1">
      <c r="A143" s="40"/>
      <c r="B143" s="41"/>
      <c r="C143" s="244" t="s">
        <v>87</v>
      </c>
      <c r="D143" s="244" t="s">
        <v>149</v>
      </c>
      <c r="E143" s="245" t="s">
        <v>600</v>
      </c>
      <c r="F143" s="246" t="s">
        <v>601</v>
      </c>
      <c r="G143" s="247" t="s">
        <v>152</v>
      </c>
      <c r="H143" s="248">
        <v>291.83800000000002</v>
      </c>
      <c r="I143" s="249"/>
      <c r="J143" s="250">
        <f>ROUND(I143*H143,2)</f>
        <v>0</v>
      </c>
      <c r="K143" s="246" t="s">
        <v>153</v>
      </c>
      <c r="L143" s="43"/>
      <c r="M143" s="251" t="s">
        <v>1</v>
      </c>
      <c r="N143" s="252" t="s">
        <v>40</v>
      </c>
      <c r="O143" s="93"/>
      <c r="P143" s="253">
        <f>O143*H143</f>
        <v>0</v>
      </c>
      <c r="Q143" s="253">
        <v>0.00084000000000000003</v>
      </c>
      <c r="R143" s="253">
        <f>Q143*H143</f>
        <v>0.24514392000000002</v>
      </c>
      <c r="S143" s="253">
        <v>0</v>
      </c>
      <c r="T143" s="25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55" t="s">
        <v>154</v>
      </c>
      <c r="AT143" s="255" t="s">
        <v>149</v>
      </c>
      <c r="AU143" s="255" t="s">
        <v>84</v>
      </c>
      <c r="AY143" s="17" t="s">
        <v>147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7" t="s">
        <v>80</v>
      </c>
      <c r="BK143" s="145">
        <f>ROUND(I143*H143,2)</f>
        <v>0</v>
      </c>
      <c r="BL143" s="17" t="s">
        <v>154</v>
      </c>
      <c r="BM143" s="255" t="s">
        <v>602</v>
      </c>
    </row>
    <row r="144" s="13" customFormat="1">
      <c r="A144" s="13"/>
      <c r="B144" s="256"/>
      <c r="C144" s="257"/>
      <c r="D144" s="258" t="s">
        <v>156</v>
      </c>
      <c r="E144" s="259" t="s">
        <v>1</v>
      </c>
      <c r="F144" s="260" t="s">
        <v>603</v>
      </c>
      <c r="G144" s="257"/>
      <c r="H144" s="261">
        <v>291.83800000000002</v>
      </c>
      <c r="I144" s="262"/>
      <c r="J144" s="257"/>
      <c r="K144" s="257"/>
      <c r="L144" s="263"/>
      <c r="M144" s="264"/>
      <c r="N144" s="265"/>
      <c r="O144" s="265"/>
      <c r="P144" s="265"/>
      <c r="Q144" s="265"/>
      <c r="R144" s="265"/>
      <c r="S144" s="265"/>
      <c r="T144" s="26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7" t="s">
        <v>156</v>
      </c>
      <c r="AU144" s="267" t="s">
        <v>84</v>
      </c>
      <c r="AV144" s="13" t="s">
        <v>84</v>
      </c>
      <c r="AW144" s="13" t="s">
        <v>30</v>
      </c>
      <c r="AX144" s="13" t="s">
        <v>80</v>
      </c>
      <c r="AY144" s="267" t="s">
        <v>147</v>
      </c>
    </row>
    <row r="145" s="2" customFormat="1" ht="24.15" customHeight="1">
      <c r="A145" s="40"/>
      <c r="B145" s="41"/>
      <c r="C145" s="244" t="s">
        <v>154</v>
      </c>
      <c r="D145" s="244" t="s">
        <v>149</v>
      </c>
      <c r="E145" s="245" t="s">
        <v>604</v>
      </c>
      <c r="F145" s="246" t="s">
        <v>605</v>
      </c>
      <c r="G145" s="247" t="s">
        <v>152</v>
      </c>
      <c r="H145" s="248">
        <v>291.83800000000002</v>
      </c>
      <c r="I145" s="249"/>
      <c r="J145" s="250">
        <f>ROUND(I145*H145,2)</f>
        <v>0</v>
      </c>
      <c r="K145" s="246" t="s">
        <v>153</v>
      </c>
      <c r="L145" s="43"/>
      <c r="M145" s="251" t="s">
        <v>1</v>
      </c>
      <c r="N145" s="252" t="s">
        <v>40</v>
      </c>
      <c r="O145" s="93"/>
      <c r="P145" s="253">
        <f>O145*H145</f>
        <v>0</v>
      </c>
      <c r="Q145" s="253">
        <v>0</v>
      </c>
      <c r="R145" s="253">
        <f>Q145*H145</f>
        <v>0</v>
      </c>
      <c r="S145" s="253">
        <v>0</v>
      </c>
      <c r="T145" s="25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55" t="s">
        <v>154</v>
      </c>
      <c r="AT145" s="255" t="s">
        <v>149</v>
      </c>
      <c r="AU145" s="255" t="s">
        <v>84</v>
      </c>
      <c r="AY145" s="17" t="s">
        <v>147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7" t="s">
        <v>80</v>
      </c>
      <c r="BK145" s="145">
        <f>ROUND(I145*H145,2)</f>
        <v>0</v>
      </c>
      <c r="BL145" s="17" t="s">
        <v>154</v>
      </c>
      <c r="BM145" s="255" t="s">
        <v>606</v>
      </c>
    </row>
    <row r="146" s="2" customFormat="1" ht="37.8" customHeight="1">
      <c r="A146" s="40"/>
      <c r="B146" s="41"/>
      <c r="C146" s="244" t="s">
        <v>172</v>
      </c>
      <c r="D146" s="244" t="s">
        <v>149</v>
      </c>
      <c r="E146" s="245" t="s">
        <v>178</v>
      </c>
      <c r="F146" s="246" t="s">
        <v>179</v>
      </c>
      <c r="G146" s="247" t="s">
        <v>169</v>
      </c>
      <c r="H146" s="248">
        <v>129.02000000000001</v>
      </c>
      <c r="I146" s="249"/>
      <c r="J146" s="250">
        <f>ROUND(I146*H146,2)</f>
        <v>0</v>
      </c>
      <c r="K146" s="246" t="s">
        <v>153</v>
      </c>
      <c r="L146" s="43"/>
      <c r="M146" s="251" t="s">
        <v>1</v>
      </c>
      <c r="N146" s="252" t="s">
        <v>40</v>
      </c>
      <c r="O146" s="93"/>
      <c r="P146" s="253">
        <f>O146*H146</f>
        <v>0</v>
      </c>
      <c r="Q146" s="253">
        <v>0</v>
      </c>
      <c r="R146" s="253">
        <f>Q146*H146</f>
        <v>0</v>
      </c>
      <c r="S146" s="253">
        <v>0</v>
      </c>
      <c r="T146" s="25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55" t="s">
        <v>154</v>
      </c>
      <c r="AT146" s="255" t="s">
        <v>149</v>
      </c>
      <c r="AU146" s="255" t="s">
        <v>84</v>
      </c>
      <c r="AY146" s="17" t="s">
        <v>147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7" t="s">
        <v>80</v>
      </c>
      <c r="BK146" s="145">
        <f>ROUND(I146*H146,2)</f>
        <v>0</v>
      </c>
      <c r="BL146" s="17" t="s">
        <v>154</v>
      </c>
      <c r="BM146" s="255" t="s">
        <v>607</v>
      </c>
    </row>
    <row r="147" s="13" customFormat="1">
      <c r="A147" s="13"/>
      <c r="B147" s="256"/>
      <c r="C147" s="257"/>
      <c r="D147" s="258" t="s">
        <v>156</v>
      </c>
      <c r="E147" s="259" t="s">
        <v>1</v>
      </c>
      <c r="F147" s="260" t="s">
        <v>608</v>
      </c>
      <c r="G147" s="257"/>
      <c r="H147" s="261">
        <v>129.02000000000001</v>
      </c>
      <c r="I147" s="262"/>
      <c r="J147" s="257"/>
      <c r="K147" s="257"/>
      <c r="L147" s="263"/>
      <c r="M147" s="264"/>
      <c r="N147" s="265"/>
      <c r="O147" s="265"/>
      <c r="P147" s="265"/>
      <c r="Q147" s="265"/>
      <c r="R147" s="265"/>
      <c r="S147" s="265"/>
      <c r="T147" s="26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7" t="s">
        <v>156</v>
      </c>
      <c r="AU147" s="267" t="s">
        <v>84</v>
      </c>
      <c r="AV147" s="13" t="s">
        <v>84</v>
      </c>
      <c r="AW147" s="13" t="s">
        <v>30</v>
      </c>
      <c r="AX147" s="13" t="s">
        <v>80</v>
      </c>
      <c r="AY147" s="267" t="s">
        <v>147</v>
      </c>
    </row>
    <row r="148" s="2" customFormat="1" ht="37.8" customHeight="1">
      <c r="A148" s="40"/>
      <c r="B148" s="41"/>
      <c r="C148" s="244" t="s">
        <v>177</v>
      </c>
      <c r="D148" s="244" t="s">
        <v>149</v>
      </c>
      <c r="E148" s="245" t="s">
        <v>183</v>
      </c>
      <c r="F148" s="246" t="s">
        <v>184</v>
      </c>
      <c r="G148" s="247" t="s">
        <v>169</v>
      </c>
      <c r="H148" s="248">
        <v>774.12</v>
      </c>
      <c r="I148" s="249"/>
      <c r="J148" s="250">
        <f>ROUND(I148*H148,2)</f>
        <v>0</v>
      </c>
      <c r="K148" s="246" t="s">
        <v>153</v>
      </c>
      <c r="L148" s="43"/>
      <c r="M148" s="251" t="s">
        <v>1</v>
      </c>
      <c r="N148" s="252" t="s">
        <v>40</v>
      </c>
      <c r="O148" s="93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55" t="s">
        <v>154</v>
      </c>
      <c r="AT148" s="255" t="s">
        <v>149</v>
      </c>
      <c r="AU148" s="255" t="s">
        <v>84</v>
      </c>
      <c r="AY148" s="17" t="s">
        <v>147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7" t="s">
        <v>80</v>
      </c>
      <c r="BK148" s="145">
        <f>ROUND(I148*H148,2)</f>
        <v>0</v>
      </c>
      <c r="BL148" s="17" t="s">
        <v>154</v>
      </c>
      <c r="BM148" s="255" t="s">
        <v>609</v>
      </c>
    </row>
    <row r="149" s="13" customFormat="1">
      <c r="A149" s="13"/>
      <c r="B149" s="256"/>
      <c r="C149" s="257"/>
      <c r="D149" s="258" t="s">
        <v>156</v>
      </c>
      <c r="E149" s="259" t="s">
        <v>1</v>
      </c>
      <c r="F149" s="260" t="s">
        <v>610</v>
      </c>
      <c r="G149" s="257"/>
      <c r="H149" s="261">
        <v>774.12</v>
      </c>
      <c r="I149" s="262"/>
      <c r="J149" s="257"/>
      <c r="K149" s="257"/>
      <c r="L149" s="263"/>
      <c r="M149" s="264"/>
      <c r="N149" s="265"/>
      <c r="O149" s="265"/>
      <c r="P149" s="265"/>
      <c r="Q149" s="265"/>
      <c r="R149" s="265"/>
      <c r="S149" s="265"/>
      <c r="T149" s="26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7" t="s">
        <v>156</v>
      </c>
      <c r="AU149" s="267" t="s">
        <v>84</v>
      </c>
      <c r="AV149" s="13" t="s">
        <v>84</v>
      </c>
      <c r="AW149" s="13" t="s">
        <v>30</v>
      </c>
      <c r="AX149" s="13" t="s">
        <v>80</v>
      </c>
      <c r="AY149" s="267" t="s">
        <v>147</v>
      </c>
    </row>
    <row r="150" s="2" customFormat="1" ht="16.5" customHeight="1">
      <c r="A150" s="40"/>
      <c r="B150" s="41"/>
      <c r="C150" s="244" t="s">
        <v>182</v>
      </c>
      <c r="D150" s="244" t="s">
        <v>149</v>
      </c>
      <c r="E150" s="245" t="s">
        <v>188</v>
      </c>
      <c r="F150" s="246" t="s">
        <v>189</v>
      </c>
      <c r="G150" s="247" t="s">
        <v>169</v>
      </c>
      <c r="H150" s="248">
        <v>129.02000000000001</v>
      </c>
      <c r="I150" s="249"/>
      <c r="J150" s="250">
        <f>ROUND(I150*H150,2)</f>
        <v>0</v>
      </c>
      <c r="K150" s="246" t="s">
        <v>153</v>
      </c>
      <c r="L150" s="43"/>
      <c r="M150" s="251" t="s">
        <v>1</v>
      </c>
      <c r="N150" s="252" t="s">
        <v>40</v>
      </c>
      <c r="O150" s="93"/>
      <c r="P150" s="253">
        <f>O150*H150</f>
        <v>0</v>
      </c>
      <c r="Q150" s="253">
        <v>0</v>
      </c>
      <c r="R150" s="253">
        <f>Q150*H150</f>
        <v>0</v>
      </c>
      <c r="S150" s="253">
        <v>0</v>
      </c>
      <c r="T150" s="25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55" t="s">
        <v>154</v>
      </c>
      <c r="AT150" s="255" t="s">
        <v>149</v>
      </c>
      <c r="AU150" s="255" t="s">
        <v>84</v>
      </c>
      <c r="AY150" s="17" t="s">
        <v>147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7" t="s">
        <v>80</v>
      </c>
      <c r="BK150" s="145">
        <f>ROUND(I150*H150,2)</f>
        <v>0</v>
      </c>
      <c r="BL150" s="17" t="s">
        <v>154</v>
      </c>
      <c r="BM150" s="255" t="s">
        <v>611</v>
      </c>
    </row>
    <row r="151" s="2" customFormat="1" ht="33" customHeight="1">
      <c r="A151" s="40"/>
      <c r="B151" s="41"/>
      <c r="C151" s="244" t="s">
        <v>187</v>
      </c>
      <c r="D151" s="244" t="s">
        <v>149</v>
      </c>
      <c r="E151" s="245" t="s">
        <v>192</v>
      </c>
      <c r="F151" s="246" t="s">
        <v>193</v>
      </c>
      <c r="G151" s="247" t="s">
        <v>194</v>
      </c>
      <c r="H151" s="248">
        <v>225.785</v>
      </c>
      <c r="I151" s="249"/>
      <c r="J151" s="250">
        <f>ROUND(I151*H151,2)</f>
        <v>0</v>
      </c>
      <c r="K151" s="246" t="s">
        <v>612</v>
      </c>
      <c r="L151" s="43"/>
      <c r="M151" s="251" t="s">
        <v>1</v>
      </c>
      <c r="N151" s="252" t="s">
        <v>40</v>
      </c>
      <c r="O151" s="93"/>
      <c r="P151" s="253">
        <f>O151*H151</f>
        <v>0</v>
      </c>
      <c r="Q151" s="253">
        <v>0</v>
      </c>
      <c r="R151" s="253">
        <f>Q151*H151</f>
        <v>0</v>
      </c>
      <c r="S151" s="253">
        <v>0</v>
      </c>
      <c r="T151" s="25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55" t="s">
        <v>154</v>
      </c>
      <c r="AT151" s="255" t="s">
        <v>149</v>
      </c>
      <c r="AU151" s="255" t="s">
        <v>84</v>
      </c>
      <c r="AY151" s="17" t="s">
        <v>147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7" t="s">
        <v>80</v>
      </c>
      <c r="BK151" s="145">
        <f>ROUND(I151*H151,2)</f>
        <v>0</v>
      </c>
      <c r="BL151" s="17" t="s">
        <v>154</v>
      </c>
      <c r="BM151" s="255" t="s">
        <v>613</v>
      </c>
    </row>
    <row r="152" s="13" customFormat="1">
      <c r="A152" s="13"/>
      <c r="B152" s="256"/>
      <c r="C152" s="257"/>
      <c r="D152" s="258" t="s">
        <v>156</v>
      </c>
      <c r="E152" s="259" t="s">
        <v>1</v>
      </c>
      <c r="F152" s="260" t="s">
        <v>614</v>
      </c>
      <c r="G152" s="257"/>
      <c r="H152" s="261">
        <v>225.785</v>
      </c>
      <c r="I152" s="262"/>
      <c r="J152" s="257"/>
      <c r="K152" s="257"/>
      <c r="L152" s="263"/>
      <c r="M152" s="264"/>
      <c r="N152" s="265"/>
      <c r="O152" s="265"/>
      <c r="P152" s="265"/>
      <c r="Q152" s="265"/>
      <c r="R152" s="265"/>
      <c r="S152" s="265"/>
      <c r="T152" s="26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7" t="s">
        <v>156</v>
      </c>
      <c r="AU152" s="267" t="s">
        <v>84</v>
      </c>
      <c r="AV152" s="13" t="s">
        <v>84</v>
      </c>
      <c r="AW152" s="13" t="s">
        <v>30</v>
      </c>
      <c r="AX152" s="13" t="s">
        <v>80</v>
      </c>
      <c r="AY152" s="267" t="s">
        <v>147</v>
      </c>
    </row>
    <row r="153" s="2" customFormat="1" ht="24.15" customHeight="1">
      <c r="A153" s="40"/>
      <c r="B153" s="41"/>
      <c r="C153" s="244" t="s">
        <v>191</v>
      </c>
      <c r="D153" s="244" t="s">
        <v>149</v>
      </c>
      <c r="E153" s="245" t="s">
        <v>198</v>
      </c>
      <c r="F153" s="246" t="s">
        <v>199</v>
      </c>
      <c r="G153" s="247" t="s">
        <v>169</v>
      </c>
      <c r="H153" s="248">
        <v>56.841999999999999</v>
      </c>
      <c r="I153" s="249"/>
      <c r="J153" s="250">
        <f>ROUND(I153*H153,2)</f>
        <v>0</v>
      </c>
      <c r="K153" s="246" t="s">
        <v>153</v>
      </c>
      <c r="L153" s="43"/>
      <c r="M153" s="251" t="s">
        <v>1</v>
      </c>
      <c r="N153" s="252" t="s">
        <v>40</v>
      </c>
      <c r="O153" s="93"/>
      <c r="P153" s="253">
        <f>O153*H153</f>
        <v>0</v>
      </c>
      <c r="Q153" s="253">
        <v>0</v>
      </c>
      <c r="R153" s="253">
        <f>Q153*H153</f>
        <v>0</v>
      </c>
      <c r="S153" s="253">
        <v>0</v>
      </c>
      <c r="T153" s="25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55" t="s">
        <v>154</v>
      </c>
      <c r="AT153" s="255" t="s">
        <v>149</v>
      </c>
      <c r="AU153" s="255" t="s">
        <v>84</v>
      </c>
      <c r="AY153" s="17" t="s">
        <v>147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7" t="s">
        <v>80</v>
      </c>
      <c r="BK153" s="145">
        <f>ROUND(I153*H153,2)</f>
        <v>0</v>
      </c>
      <c r="BL153" s="17" t="s">
        <v>154</v>
      </c>
      <c r="BM153" s="255" t="s">
        <v>615</v>
      </c>
    </row>
    <row r="154" s="15" customFormat="1">
      <c r="A154" s="15"/>
      <c r="B154" s="289"/>
      <c r="C154" s="290"/>
      <c r="D154" s="258" t="s">
        <v>156</v>
      </c>
      <c r="E154" s="291" t="s">
        <v>1</v>
      </c>
      <c r="F154" s="292" t="s">
        <v>616</v>
      </c>
      <c r="G154" s="290"/>
      <c r="H154" s="291" t="s">
        <v>1</v>
      </c>
      <c r="I154" s="293"/>
      <c r="J154" s="290"/>
      <c r="K154" s="290"/>
      <c r="L154" s="294"/>
      <c r="M154" s="295"/>
      <c r="N154" s="296"/>
      <c r="O154" s="296"/>
      <c r="P154" s="296"/>
      <c r="Q154" s="296"/>
      <c r="R154" s="296"/>
      <c r="S154" s="296"/>
      <c r="T154" s="297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98" t="s">
        <v>156</v>
      </c>
      <c r="AU154" s="298" t="s">
        <v>84</v>
      </c>
      <c r="AV154" s="15" t="s">
        <v>80</v>
      </c>
      <c r="AW154" s="15" t="s">
        <v>30</v>
      </c>
      <c r="AX154" s="15" t="s">
        <v>75</v>
      </c>
      <c r="AY154" s="298" t="s">
        <v>147</v>
      </c>
    </row>
    <row r="155" s="13" customFormat="1">
      <c r="A155" s="13"/>
      <c r="B155" s="256"/>
      <c r="C155" s="257"/>
      <c r="D155" s="258" t="s">
        <v>156</v>
      </c>
      <c r="E155" s="259" t="s">
        <v>1</v>
      </c>
      <c r="F155" s="260" t="s">
        <v>617</v>
      </c>
      <c r="G155" s="257"/>
      <c r="H155" s="261">
        <v>16.98</v>
      </c>
      <c r="I155" s="262"/>
      <c r="J155" s="257"/>
      <c r="K155" s="257"/>
      <c r="L155" s="263"/>
      <c r="M155" s="264"/>
      <c r="N155" s="265"/>
      <c r="O155" s="265"/>
      <c r="P155" s="265"/>
      <c r="Q155" s="265"/>
      <c r="R155" s="265"/>
      <c r="S155" s="265"/>
      <c r="T155" s="26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7" t="s">
        <v>156</v>
      </c>
      <c r="AU155" s="267" t="s">
        <v>84</v>
      </c>
      <c r="AV155" s="13" t="s">
        <v>84</v>
      </c>
      <c r="AW155" s="13" t="s">
        <v>30</v>
      </c>
      <c r="AX155" s="13" t="s">
        <v>75</v>
      </c>
      <c r="AY155" s="267" t="s">
        <v>147</v>
      </c>
    </row>
    <row r="156" s="15" customFormat="1">
      <c r="A156" s="15"/>
      <c r="B156" s="289"/>
      <c r="C156" s="290"/>
      <c r="D156" s="258" t="s">
        <v>156</v>
      </c>
      <c r="E156" s="291" t="s">
        <v>1</v>
      </c>
      <c r="F156" s="292" t="s">
        <v>618</v>
      </c>
      <c r="G156" s="290"/>
      <c r="H156" s="291" t="s">
        <v>1</v>
      </c>
      <c r="I156" s="293"/>
      <c r="J156" s="290"/>
      <c r="K156" s="290"/>
      <c r="L156" s="294"/>
      <c r="M156" s="295"/>
      <c r="N156" s="296"/>
      <c r="O156" s="296"/>
      <c r="P156" s="296"/>
      <c r="Q156" s="296"/>
      <c r="R156" s="296"/>
      <c r="S156" s="296"/>
      <c r="T156" s="29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98" t="s">
        <v>156</v>
      </c>
      <c r="AU156" s="298" t="s">
        <v>84</v>
      </c>
      <c r="AV156" s="15" t="s">
        <v>80</v>
      </c>
      <c r="AW156" s="15" t="s">
        <v>30</v>
      </c>
      <c r="AX156" s="15" t="s">
        <v>75</v>
      </c>
      <c r="AY156" s="298" t="s">
        <v>147</v>
      </c>
    </row>
    <row r="157" s="13" customFormat="1">
      <c r="A157" s="13"/>
      <c r="B157" s="256"/>
      <c r="C157" s="257"/>
      <c r="D157" s="258" t="s">
        <v>156</v>
      </c>
      <c r="E157" s="259" t="s">
        <v>1</v>
      </c>
      <c r="F157" s="260" t="s">
        <v>619</v>
      </c>
      <c r="G157" s="257"/>
      <c r="H157" s="261">
        <v>39.862000000000002</v>
      </c>
      <c r="I157" s="262"/>
      <c r="J157" s="257"/>
      <c r="K157" s="257"/>
      <c r="L157" s="263"/>
      <c r="M157" s="264"/>
      <c r="N157" s="265"/>
      <c r="O157" s="265"/>
      <c r="P157" s="265"/>
      <c r="Q157" s="265"/>
      <c r="R157" s="265"/>
      <c r="S157" s="265"/>
      <c r="T157" s="26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7" t="s">
        <v>156</v>
      </c>
      <c r="AU157" s="267" t="s">
        <v>84</v>
      </c>
      <c r="AV157" s="13" t="s">
        <v>84</v>
      </c>
      <c r="AW157" s="13" t="s">
        <v>30</v>
      </c>
      <c r="AX157" s="13" t="s">
        <v>75</v>
      </c>
      <c r="AY157" s="267" t="s">
        <v>147</v>
      </c>
    </row>
    <row r="158" s="14" customFormat="1">
      <c r="A158" s="14"/>
      <c r="B158" s="268"/>
      <c r="C158" s="269"/>
      <c r="D158" s="258" t="s">
        <v>156</v>
      </c>
      <c r="E158" s="270" t="s">
        <v>1</v>
      </c>
      <c r="F158" s="271" t="s">
        <v>159</v>
      </c>
      <c r="G158" s="269"/>
      <c r="H158" s="272">
        <v>56.841999999999999</v>
      </c>
      <c r="I158" s="273"/>
      <c r="J158" s="269"/>
      <c r="K158" s="269"/>
      <c r="L158" s="274"/>
      <c r="M158" s="275"/>
      <c r="N158" s="276"/>
      <c r="O158" s="276"/>
      <c r="P158" s="276"/>
      <c r="Q158" s="276"/>
      <c r="R158" s="276"/>
      <c r="S158" s="276"/>
      <c r="T158" s="27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78" t="s">
        <v>156</v>
      </c>
      <c r="AU158" s="278" t="s">
        <v>84</v>
      </c>
      <c r="AV158" s="14" t="s">
        <v>154</v>
      </c>
      <c r="AW158" s="14" t="s">
        <v>30</v>
      </c>
      <c r="AX158" s="14" t="s">
        <v>80</v>
      </c>
      <c r="AY158" s="278" t="s">
        <v>147</v>
      </c>
    </row>
    <row r="159" s="2" customFormat="1" ht="16.5" customHeight="1">
      <c r="A159" s="40"/>
      <c r="B159" s="41"/>
      <c r="C159" s="279" t="s">
        <v>197</v>
      </c>
      <c r="D159" s="279" t="s">
        <v>204</v>
      </c>
      <c r="E159" s="280" t="s">
        <v>205</v>
      </c>
      <c r="F159" s="281" t="s">
        <v>206</v>
      </c>
      <c r="G159" s="282" t="s">
        <v>194</v>
      </c>
      <c r="H159" s="283">
        <v>79.724000000000004</v>
      </c>
      <c r="I159" s="284"/>
      <c r="J159" s="285">
        <f>ROUND(I159*H159,2)</f>
        <v>0</v>
      </c>
      <c r="K159" s="281" t="s">
        <v>153</v>
      </c>
      <c r="L159" s="286"/>
      <c r="M159" s="287" t="s">
        <v>1</v>
      </c>
      <c r="N159" s="288" t="s">
        <v>40</v>
      </c>
      <c r="O159" s="93"/>
      <c r="P159" s="253">
        <f>O159*H159</f>
        <v>0</v>
      </c>
      <c r="Q159" s="253">
        <v>1</v>
      </c>
      <c r="R159" s="253">
        <f>Q159*H159</f>
        <v>79.724000000000004</v>
      </c>
      <c r="S159" s="253">
        <v>0</v>
      </c>
      <c r="T159" s="25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55" t="s">
        <v>187</v>
      </c>
      <c r="AT159" s="255" t="s">
        <v>204</v>
      </c>
      <c r="AU159" s="255" t="s">
        <v>84</v>
      </c>
      <c r="AY159" s="17" t="s">
        <v>147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7" t="s">
        <v>80</v>
      </c>
      <c r="BK159" s="145">
        <f>ROUND(I159*H159,2)</f>
        <v>0</v>
      </c>
      <c r="BL159" s="17" t="s">
        <v>154</v>
      </c>
      <c r="BM159" s="255" t="s">
        <v>620</v>
      </c>
    </row>
    <row r="160" s="13" customFormat="1">
      <c r="A160" s="13"/>
      <c r="B160" s="256"/>
      <c r="C160" s="257"/>
      <c r="D160" s="258" t="s">
        <v>156</v>
      </c>
      <c r="E160" s="259" t="s">
        <v>1</v>
      </c>
      <c r="F160" s="260" t="s">
        <v>621</v>
      </c>
      <c r="G160" s="257"/>
      <c r="H160" s="261">
        <v>79.724000000000004</v>
      </c>
      <c r="I160" s="262"/>
      <c r="J160" s="257"/>
      <c r="K160" s="257"/>
      <c r="L160" s="263"/>
      <c r="M160" s="264"/>
      <c r="N160" s="265"/>
      <c r="O160" s="265"/>
      <c r="P160" s="265"/>
      <c r="Q160" s="265"/>
      <c r="R160" s="265"/>
      <c r="S160" s="265"/>
      <c r="T160" s="26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7" t="s">
        <v>156</v>
      </c>
      <c r="AU160" s="267" t="s">
        <v>84</v>
      </c>
      <c r="AV160" s="13" t="s">
        <v>84</v>
      </c>
      <c r="AW160" s="13" t="s">
        <v>30</v>
      </c>
      <c r="AX160" s="13" t="s">
        <v>80</v>
      </c>
      <c r="AY160" s="267" t="s">
        <v>147</v>
      </c>
    </row>
    <row r="161" s="2" customFormat="1" ht="24.15" customHeight="1">
      <c r="A161" s="40"/>
      <c r="B161" s="41"/>
      <c r="C161" s="244" t="s">
        <v>203</v>
      </c>
      <c r="D161" s="244" t="s">
        <v>149</v>
      </c>
      <c r="E161" s="245" t="s">
        <v>210</v>
      </c>
      <c r="F161" s="246" t="s">
        <v>211</v>
      </c>
      <c r="G161" s="247" t="s">
        <v>169</v>
      </c>
      <c r="H161" s="248">
        <v>57.884</v>
      </c>
      <c r="I161" s="249"/>
      <c r="J161" s="250">
        <f>ROUND(I161*H161,2)</f>
        <v>0</v>
      </c>
      <c r="K161" s="246" t="s">
        <v>153</v>
      </c>
      <c r="L161" s="43"/>
      <c r="M161" s="251" t="s">
        <v>1</v>
      </c>
      <c r="N161" s="252" t="s">
        <v>40</v>
      </c>
      <c r="O161" s="93"/>
      <c r="P161" s="253">
        <f>O161*H161</f>
        <v>0</v>
      </c>
      <c r="Q161" s="253">
        <v>0</v>
      </c>
      <c r="R161" s="253">
        <f>Q161*H161</f>
        <v>0</v>
      </c>
      <c r="S161" s="253">
        <v>0</v>
      </c>
      <c r="T161" s="25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55" t="s">
        <v>154</v>
      </c>
      <c r="AT161" s="255" t="s">
        <v>149</v>
      </c>
      <c r="AU161" s="255" t="s">
        <v>84</v>
      </c>
      <c r="AY161" s="17" t="s">
        <v>147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7" t="s">
        <v>80</v>
      </c>
      <c r="BK161" s="145">
        <f>ROUND(I161*H161,2)</f>
        <v>0</v>
      </c>
      <c r="BL161" s="17" t="s">
        <v>154</v>
      </c>
      <c r="BM161" s="255" t="s">
        <v>622</v>
      </c>
    </row>
    <row r="162" s="13" customFormat="1">
      <c r="A162" s="13"/>
      <c r="B162" s="256"/>
      <c r="C162" s="257"/>
      <c r="D162" s="258" t="s">
        <v>156</v>
      </c>
      <c r="E162" s="259" t="s">
        <v>1</v>
      </c>
      <c r="F162" s="260" t="s">
        <v>623</v>
      </c>
      <c r="G162" s="257"/>
      <c r="H162" s="261">
        <v>57.884</v>
      </c>
      <c r="I162" s="262"/>
      <c r="J162" s="257"/>
      <c r="K162" s="257"/>
      <c r="L162" s="263"/>
      <c r="M162" s="264"/>
      <c r="N162" s="265"/>
      <c r="O162" s="265"/>
      <c r="P162" s="265"/>
      <c r="Q162" s="265"/>
      <c r="R162" s="265"/>
      <c r="S162" s="265"/>
      <c r="T162" s="26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7" t="s">
        <v>156</v>
      </c>
      <c r="AU162" s="267" t="s">
        <v>84</v>
      </c>
      <c r="AV162" s="13" t="s">
        <v>84</v>
      </c>
      <c r="AW162" s="13" t="s">
        <v>30</v>
      </c>
      <c r="AX162" s="13" t="s">
        <v>80</v>
      </c>
      <c r="AY162" s="267" t="s">
        <v>147</v>
      </c>
    </row>
    <row r="163" s="2" customFormat="1" ht="16.5" customHeight="1">
      <c r="A163" s="40"/>
      <c r="B163" s="41"/>
      <c r="C163" s="279" t="s">
        <v>209</v>
      </c>
      <c r="D163" s="279" t="s">
        <v>204</v>
      </c>
      <c r="E163" s="280" t="s">
        <v>215</v>
      </c>
      <c r="F163" s="281" t="s">
        <v>216</v>
      </c>
      <c r="G163" s="282" t="s">
        <v>194</v>
      </c>
      <c r="H163" s="283">
        <v>115.768</v>
      </c>
      <c r="I163" s="284"/>
      <c r="J163" s="285">
        <f>ROUND(I163*H163,2)</f>
        <v>0</v>
      </c>
      <c r="K163" s="281" t="s">
        <v>153</v>
      </c>
      <c r="L163" s="286"/>
      <c r="M163" s="287" t="s">
        <v>1</v>
      </c>
      <c r="N163" s="288" t="s">
        <v>40</v>
      </c>
      <c r="O163" s="93"/>
      <c r="P163" s="253">
        <f>O163*H163</f>
        <v>0</v>
      </c>
      <c r="Q163" s="253">
        <v>1</v>
      </c>
      <c r="R163" s="253">
        <f>Q163*H163</f>
        <v>115.768</v>
      </c>
      <c r="S163" s="253">
        <v>0</v>
      </c>
      <c r="T163" s="25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55" t="s">
        <v>187</v>
      </c>
      <c r="AT163" s="255" t="s">
        <v>204</v>
      </c>
      <c r="AU163" s="255" t="s">
        <v>84</v>
      </c>
      <c r="AY163" s="17" t="s">
        <v>147</v>
      </c>
      <c r="BE163" s="145">
        <f>IF(N163="základní",J163,0)</f>
        <v>0</v>
      </c>
      <c r="BF163" s="145">
        <f>IF(N163="snížená",J163,0)</f>
        <v>0</v>
      </c>
      <c r="BG163" s="145">
        <f>IF(N163="zákl. přenesená",J163,0)</f>
        <v>0</v>
      </c>
      <c r="BH163" s="145">
        <f>IF(N163="sníž. přenesená",J163,0)</f>
        <v>0</v>
      </c>
      <c r="BI163" s="145">
        <f>IF(N163="nulová",J163,0)</f>
        <v>0</v>
      </c>
      <c r="BJ163" s="17" t="s">
        <v>80</v>
      </c>
      <c r="BK163" s="145">
        <f>ROUND(I163*H163,2)</f>
        <v>0</v>
      </c>
      <c r="BL163" s="17" t="s">
        <v>154</v>
      </c>
      <c r="BM163" s="255" t="s">
        <v>624</v>
      </c>
    </row>
    <row r="164" s="13" customFormat="1">
      <c r="A164" s="13"/>
      <c r="B164" s="256"/>
      <c r="C164" s="257"/>
      <c r="D164" s="258" t="s">
        <v>156</v>
      </c>
      <c r="E164" s="259" t="s">
        <v>1</v>
      </c>
      <c r="F164" s="260" t="s">
        <v>625</v>
      </c>
      <c r="G164" s="257"/>
      <c r="H164" s="261">
        <v>115.768</v>
      </c>
      <c r="I164" s="262"/>
      <c r="J164" s="257"/>
      <c r="K164" s="257"/>
      <c r="L164" s="263"/>
      <c r="M164" s="264"/>
      <c r="N164" s="265"/>
      <c r="O164" s="265"/>
      <c r="P164" s="265"/>
      <c r="Q164" s="265"/>
      <c r="R164" s="265"/>
      <c r="S164" s="265"/>
      <c r="T164" s="26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7" t="s">
        <v>156</v>
      </c>
      <c r="AU164" s="267" t="s">
        <v>84</v>
      </c>
      <c r="AV164" s="13" t="s">
        <v>84</v>
      </c>
      <c r="AW164" s="13" t="s">
        <v>30</v>
      </c>
      <c r="AX164" s="13" t="s">
        <v>80</v>
      </c>
      <c r="AY164" s="267" t="s">
        <v>147</v>
      </c>
    </row>
    <row r="165" s="12" customFormat="1" ht="20.88" customHeight="1">
      <c r="A165" s="12"/>
      <c r="B165" s="228"/>
      <c r="C165" s="229"/>
      <c r="D165" s="230" t="s">
        <v>74</v>
      </c>
      <c r="E165" s="242" t="s">
        <v>203</v>
      </c>
      <c r="F165" s="242" t="s">
        <v>228</v>
      </c>
      <c r="G165" s="229"/>
      <c r="H165" s="229"/>
      <c r="I165" s="232"/>
      <c r="J165" s="243">
        <f>BK165</f>
        <v>0</v>
      </c>
      <c r="K165" s="229"/>
      <c r="L165" s="234"/>
      <c r="M165" s="235"/>
      <c r="N165" s="236"/>
      <c r="O165" s="236"/>
      <c r="P165" s="237">
        <f>SUM(P166:P178)</f>
        <v>0</v>
      </c>
      <c r="Q165" s="236"/>
      <c r="R165" s="237">
        <f>SUM(R166:R178)</f>
        <v>5.1157520000000005</v>
      </c>
      <c r="S165" s="236"/>
      <c r="T165" s="238">
        <f>SUM(T166:T178)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39" t="s">
        <v>80</v>
      </c>
      <c r="AT165" s="240" t="s">
        <v>74</v>
      </c>
      <c r="AU165" s="240" t="s">
        <v>84</v>
      </c>
      <c r="AY165" s="239" t="s">
        <v>147</v>
      </c>
      <c r="BK165" s="241">
        <f>SUM(BK166:BK178)</f>
        <v>0</v>
      </c>
    </row>
    <row r="166" s="2" customFormat="1" ht="37.8" customHeight="1">
      <c r="A166" s="40"/>
      <c r="B166" s="41"/>
      <c r="C166" s="244" t="s">
        <v>214</v>
      </c>
      <c r="D166" s="244" t="s">
        <v>149</v>
      </c>
      <c r="E166" s="245" t="s">
        <v>230</v>
      </c>
      <c r="F166" s="246" t="s">
        <v>231</v>
      </c>
      <c r="G166" s="247" t="s">
        <v>169</v>
      </c>
      <c r="H166" s="248">
        <v>3.0089999999999999</v>
      </c>
      <c r="I166" s="249"/>
      <c r="J166" s="250">
        <f>ROUND(I166*H166,2)</f>
        <v>0</v>
      </c>
      <c r="K166" s="246" t="s">
        <v>153</v>
      </c>
      <c r="L166" s="43"/>
      <c r="M166" s="251" t="s">
        <v>1</v>
      </c>
      <c r="N166" s="252" t="s">
        <v>40</v>
      </c>
      <c r="O166" s="93"/>
      <c r="P166" s="253">
        <f>O166*H166</f>
        <v>0</v>
      </c>
      <c r="Q166" s="253">
        <v>0</v>
      </c>
      <c r="R166" s="253">
        <f>Q166*H166</f>
        <v>0</v>
      </c>
      <c r="S166" s="253">
        <v>0</v>
      </c>
      <c r="T166" s="25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55" t="s">
        <v>154</v>
      </c>
      <c r="AT166" s="255" t="s">
        <v>149</v>
      </c>
      <c r="AU166" s="255" t="s">
        <v>87</v>
      </c>
      <c r="AY166" s="17" t="s">
        <v>147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7" t="s">
        <v>80</v>
      </c>
      <c r="BK166" s="145">
        <f>ROUND(I166*H166,2)</f>
        <v>0</v>
      </c>
      <c r="BL166" s="17" t="s">
        <v>154</v>
      </c>
      <c r="BM166" s="255" t="s">
        <v>626</v>
      </c>
    </row>
    <row r="167" s="15" customFormat="1">
      <c r="A167" s="15"/>
      <c r="B167" s="289"/>
      <c r="C167" s="290"/>
      <c r="D167" s="258" t="s">
        <v>156</v>
      </c>
      <c r="E167" s="291" t="s">
        <v>1</v>
      </c>
      <c r="F167" s="292" t="s">
        <v>233</v>
      </c>
      <c r="G167" s="290"/>
      <c r="H167" s="291" t="s">
        <v>1</v>
      </c>
      <c r="I167" s="293"/>
      <c r="J167" s="290"/>
      <c r="K167" s="290"/>
      <c r="L167" s="294"/>
      <c r="M167" s="295"/>
      <c r="N167" s="296"/>
      <c r="O167" s="296"/>
      <c r="P167" s="296"/>
      <c r="Q167" s="296"/>
      <c r="R167" s="296"/>
      <c r="S167" s="296"/>
      <c r="T167" s="297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98" t="s">
        <v>156</v>
      </c>
      <c r="AU167" s="298" t="s">
        <v>87</v>
      </c>
      <c r="AV167" s="15" t="s">
        <v>80</v>
      </c>
      <c r="AW167" s="15" t="s">
        <v>30</v>
      </c>
      <c r="AX167" s="15" t="s">
        <v>75</v>
      </c>
      <c r="AY167" s="298" t="s">
        <v>147</v>
      </c>
    </row>
    <row r="168" s="13" customFormat="1">
      <c r="A168" s="13"/>
      <c r="B168" s="256"/>
      <c r="C168" s="257"/>
      <c r="D168" s="258" t="s">
        <v>156</v>
      </c>
      <c r="E168" s="259" t="s">
        <v>1</v>
      </c>
      <c r="F168" s="260" t="s">
        <v>627</v>
      </c>
      <c r="G168" s="257"/>
      <c r="H168" s="261">
        <v>3.0089999999999999</v>
      </c>
      <c r="I168" s="262"/>
      <c r="J168" s="257"/>
      <c r="K168" s="257"/>
      <c r="L168" s="263"/>
      <c r="M168" s="264"/>
      <c r="N168" s="265"/>
      <c r="O168" s="265"/>
      <c r="P168" s="265"/>
      <c r="Q168" s="265"/>
      <c r="R168" s="265"/>
      <c r="S168" s="265"/>
      <c r="T168" s="26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7" t="s">
        <v>156</v>
      </c>
      <c r="AU168" s="267" t="s">
        <v>87</v>
      </c>
      <c r="AV168" s="13" t="s">
        <v>84</v>
      </c>
      <c r="AW168" s="13" t="s">
        <v>30</v>
      </c>
      <c r="AX168" s="13" t="s">
        <v>80</v>
      </c>
      <c r="AY168" s="267" t="s">
        <v>147</v>
      </c>
    </row>
    <row r="169" s="2" customFormat="1" ht="24.15" customHeight="1">
      <c r="A169" s="40"/>
      <c r="B169" s="41"/>
      <c r="C169" s="244" t="s">
        <v>219</v>
      </c>
      <c r="D169" s="244" t="s">
        <v>149</v>
      </c>
      <c r="E169" s="245" t="s">
        <v>236</v>
      </c>
      <c r="F169" s="246" t="s">
        <v>237</v>
      </c>
      <c r="G169" s="247" t="s">
        <v>169</v>
      </c>
      <c r="H169" s="248">
        <v>3.0089999999999999</v>
      </c>
      <c r="I169" s="249"/>
      <c r="J169" s="250">
        <f>ROUND(I169*H169,2)</f>
        <v>0</v>
      </c>
      <c r="K169" s="246" t="s">
        <v>153</v>
      </c>
      <c r="L169" s="43"/>
      <c r="M169" s="251" t="s">
        <v>1</v>
      </c>
      <c r="N169" s="252" t="s">
        <v>40</v>
      </c>
      <c r="O169" s="93"/>
      <c r="P169" s="253">
        <f>O169*H169</f>
        <v>0</v>
      </c>
      <c r="Q169" s="253">
        <v>0</v>
      </c>
      <c r="R169" s="253">
        <f>Q169*H169</f>
        <v>0</v>
      </c>
      <c r="S169" s="253">
        <v>0</v>
      </c>
      <c r="T169" s="25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55" t="s">
        <v>154</v>
      </c>
      <c r="AT169" s="255" t="s">
        <v>149</v>
      </c>
      <c r="AU169" s="255" t="s">
        <v>87</v>
      </c>
      <c r="AY169" s="17" t="s">
        <v>147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7" t="s">
        <v>80</v>
      </c>
      <c r="BK169" s="145">
        <f>ROUND(I169*H169,2)</f>
        <v>0</v>
      </c>
      <c r="BL169" s="17" t="s">
        <v>154</v>
      </c>
      <c r="BM169" s="255" t="s">
        <v>628</v>
      </c>
    </row>
    <row r="170" s="2" customFormat="1" ht="16.5" customHeight="1">
      <c r="A170" s="40"/>
      <c r="B170" s="41"/>
      <c r="C170" s="279" t="s">
        <v>8</v>
      </c>
      <c r="D170" s="279" t="s">
        <v>204</v>
      </c>
      <c r="E170" s="280" t="s">
        <v>240</v>
      </c>
      <c r="F170" s="281" t="s">
        <v>241</v>
      </c>
      <c r="G170" s="282" t="s">
        <v>194</v>
      </c>
      <c r="H170" s="283">
        <v>5.1150000000000002</v>
      </c>
      <c r="I170" s="284"/>
      <c r="J170" s="285">
        <f>ROUND(I170*H170,2)</f>
        <v>0</v>
      </c>
      <c r="K170" s="281" t="s">
        <v>153</v>
      </c>
      <c r="L170" s="286"/>
      <c r="M170" s="287" t="s">
        <v>1</v>
      </c>
      <c r="N170" s="288" t="s">
        <v>40</v>
      </c>
      <c r="O170" s="93"/>
      <c r="P170" s="253">
        <f>O170*H170</f>
        <v>0</v>
      </c>
      <c r="Q170" s="253">
        <v>1</v>
      </c>
      <c r="R170" s="253">
        <f>Q170*H170</f>
        <v>5.1150000000000002</v>
      </c>
      <c r="S170" s="253">
        <v>0</v>
      </c>
      <c r="T170" s="25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55" t="s">
        <v>187</v>
      </c>
      <c r="AT170" s="255" t="s">
        <v>204</v>
      </c>
      <c r="AU170" s="255" t="s">
        <v>87</v>
      </c>
      <c r="AY170" s="17" t="s">
        <v>147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7" t="s">
        <v>80</v>
      </c>
      <c r="BK170" s="145">
        <f>ROUND(I170*H170,2)</f>
        <v>0</v>
      </c>
      <c r="BL170" s="17" t="s">
        <v>154</v>
      </c>
      <c r="BM170" s="255" t="s">
        <v>629</v>
      </c>
    </row>
    <row r="171" s="13" customFormat="1">
      <c r="A171" s="13"/>
      <c r="B171" s="256"/>
      <c r="C171" s="257"/>
      <c r="D171" s="258" t="s">
        <v>156</v>
      </c>
      <c r="E171" s="259" t="s">
        <v>1</v>
      </c>
      <c r="F171" s="260" t="s">
        <v>630</v>
      </c>
      <c r="G171" s="257"/>
      <c r="H171" s="261">
        <v>5.1150000000000002</v>
      </c>
      <c r="I171" s="262"/>
      <c r="J171" s="257"/>
      <c r="K171" s="257"/>
      <c r="L171" s="263"/>
      <c r="M171" s="264"/>
      <c r="N171" s="265"/>
      <c r="O171" s="265"/>
      <c r="P171" s="265"/>
      <c r="Q171" s="265"/>
      <c r="R171" s="265"/>
      <c r="S171" s="265"/>
      <c r="T171" s="26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7" t="s">
        <v>156</v>
      </c>
      <c r="AU171" s="267" t="s">
        <v>87</v>
      </c>
      <c r="AV171" s="13" t="s">
        <v>84</v>
      </c>
      <c r="AW171" s="13" t="s">
        <v>30</v>
      </c>
      <c r="AX171" s="13" t="s">
        <v>80</v>
      </c>
      <c r="AY171" s="267" t="s">
        <v>147</v>
      </c>
    </row>
    <row r="172" s="2" customFormat="1" ht="24.15" customHeight="1">
      <c r="A172" s="40"/>
      <c r="B172" s="41"/>
      <c r="C172" s="244" t="s">
        <v>229</v>
      </c>
      <c r="D172" s="244" t="s">
        <v>149</v>
      </c>
      <c r="E172" s="245" t="s">
        <v>245</v>
      </c>
      <c r="F172" s="246" t="s">
        <v>246</v>
      </c>
      <c r="G172" s="247" t="s">
        <v>152</v>
      </c>
      <c r="H172" s="248">
        <v>30.085000000000001</v>
      </c>
      <c r="I172" s="249"/>
      <c r="J172" s="250">
        <f>ROUND(I172*H172,2)</f>
        <v>0</v>
      </c>
      <c r="K172" s="246" t="s">
        <v>153</v>
      </c>
      <c r="L172" s="43"/>
      <c r="M172" s="251" t="s">
        <v>1</v>
      </c>
      <c r="N172" s="252" t="s">
        <v>40</v>
      </c>
      <c r="O172" s="93"/>
      <c r="P172" s="253">
        <f>O172*H172</f>
        <v>0</v>
      </c>
      <c r="Q172" s="253">
        <v>0</v>
      </c>
      <c r="R172" s="253">
        <f>Q172*H172</f>
        <v>0</v>
      </c>
      <c r="S172" s="253">
        <v>0</v>
      </c>
      <c r="T172" s="25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55" t="s">
        <v>154</v>
      </c>
      <c r="AT172" s="255" t="s">
        <v>149</v>
      </c>
      <c r="AU172" s="255" t="s">
        <v>87</v>
      </c>
      <c r="AY172" s="17" t="s">
        <v>147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7" t="s">
        <v>80</v>
      </c>
      <c r="BK172" s="145">
        <f>ROUND(I172*H172,2)</f>
        <v>0</v>
      </c>
      <c r="BL172" s="17" t="s">
        <v>154</v>
      </c>
      <c r="BM172" s="255" t="s">
        <v>631</v>
      </c>
    </row>
    <row r="173" s="13" customFormat="1">
      <c r="A173" s="13"/>
      <c r="B173" s="256"/>
      <c r="C173" s="257"/>
      <c r="D173" s="258" t="s">
        <v>156</v>
      </c>
      <c r="E173" s="259" t="s">
        <v>1</v>
      </c>
      <c r="F173" s="260" t="s">
        <v>632</v>
      </c>
      <c r="G173" s="257"/>
      <c r="H173" s="261">
        <v>30.085000000000001</v>
      </c>
      <c r="I173" s="262"/>
      <c r="J173" s="257"/>
      <c r="K173" s="257"/>
      <c r="L173" s="263"/>
      <c r="M173" s="264"/>
      <c r="N173" s="265"/>
      <c r="O173" s="265"/>
      <c r="P173" s="265"/>
      <c r="Q173" s="265"/>
      <c r="R173" s="265"/>
      <c r="S173" s="265"/>
      <c r="T173" s="26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7" t="s">
        <v>156</v>
      </c>
      <c r="AU173" s="267" t="s">
        <v>87</v>
      </c>
      <c r="AV173" s="13" t="s">
        <v>84</v>
      </c>
      <c r="AW173" s="13" t="s">
        <v>30</v>
      </c>
      <c r="AX173" s="13" t="s">
        <v>80</v>
      </c>
      <c r="AY173" s="267" t="s">
        <v>147</v>
      </c>
    </row>
    <row r="174" s="2" customFormat="1" ht="21.75" customHeight="1">
      <c r="A174" s="40"/>
      <c r="B174" s="41"/>
      <c r="C174" s="244" t="s">
        <v>235</v>
      </c>
      <c r="D174" s="244" t="s">
        <v>149</v>
      </c>
      <c r="E174" s="245" t="s">
        <v>250</v>
      </c>
      <c r="F174" s="246" t="s">
        <v>251</v>
      </c>
      <c r="G174" s="247" t="s">
        <v>152</v>
      </c>
      <c r="H174" s="248">
        <v>30.085000000000001</v>
      </c>
      <c r="I174" s="249"/>
      <c r="J174" s="250">
        <f>ROUND(I174*H174,2)</f>
        <v>0</v>
      </c>
      <c r="K174" s="246" t="s">
        <v>153</v>
      </c>
      <c r="L174" s="43"/>
      <c r="M174" s="251" t="s">
        <v>1</v>
      </c>
      <c r="N174" s="252" t="s">
        <v>40</v>
      </c>
      <c r="O174" s="93"/>
      <c r="P174" s="253">
        <f>O174*H174</f>
        <v>0</v>
      </c>
      <c r="Q174" s="253">
        <v>0</v>
      </c>
      <c r="R174" s="253">
        <f>Q174*H174</f>
        <v>0</v>
      </c>
      <c r="S174" s="253">
        <v>0</v>
      </c>
      <c r="T174" s="25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55" t="s">
        <v>154</v>
      </c>
      <c r="AT174" s="255" t="s">
        <v>149</v>
      </c>
      <c r="AU174" s="255" t="s">
        <v>87</v>
      </c>
      <c r="AY174" s="17" t="s">
        <v>147</v>
      </c>
      <c r="BE174" s="145">
        <f>IF(N174="základní",J174,0)</f>
        <v>0</v>
      </c>
      <c r="BF174" s="145">
        <f>IF(N174="snížená",J174,0)</f>
        <v>0</v>
      </c>
      <c r="BG174" s="145">
        <f>IF(N174="zákl. přenesená",J174,0)</f>
        <v>0</v>
      </c>
      <c r="BH174" s="145">
        <f>IF(N174="sníž. přenesená",J174,0)</f>
        <v>0</v>
      </c>
      <c r="BI174" s="145">
        <f>IF(N174="nulová",J174,0)</f>
        <v>0</v>
      </c>
      <c r="BJ174" s="17" t="s">
        <v>80</v>
      </c>
      <c r="BK174" s="145">
        <f>ROUND(I174*H174,2)</f>
        <v>0</v>
      </c>
      <c r="BL174" s="17" t="s">
        <v>154</v>
      </c>
      <c r="BM174" s="255" t="s">
        <v>633</v>
      </c>
    </row>
    <row r="175" s="13" customFormat="1">
      <c r="A175" s="13"/>
      <c r="B175" s="256"/>
      <c r="C175" s="257"/>
      <c r="D175" s="258" t="s">
        <v>156</v>
      </c>
      <c r="E175" s="259" t="s">
        <v>1</v>
      </c>
      <c r="F175" s="260" t="s">
        <v>632</v>
      </c>
      <c r="G175" s="257"/>
      <c r="H175" s="261">
        <v>30.085000000000001</v>
      </c>
      <c r="I175" s="262"/>
      <c r="J175" s="257"/>
      <c r="K175" s="257"/>
      <c r="L175" s="263"/>
      <c r="M175" s="264"/>
      <c r="N175" s="265"/>
      <c r="O175" s="265"/>
      <c r="P175" s="265"/>
      <c r="Q175" s="265"/>
      <c r="R175" s="265"/>
      <c r="S175" s="265"/>
      <c r="T175" s="26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7" t="s">
        <v>156</v>
      </c>
      <c r="AU175" s="267" t="s">
        <v>87</v>
      </c>
      <c r="AV175" s="13" t="s">
        <v>84</v>
      </c>
      <c r="AW175" s="13" t="s">
        <v>30</v>
      </c>
      <c r="AX175" s="13" t="s">
        <v>80</v>
      </c>
      <c r="AY175" s="267" t="s">
        <v>147</v>
      </c>
    </row>
    <row r="176" s="2" customFormat="1" ht="16.5" customHeight="1">
      <c r="A176" s="40"/>
      <c r="B176" s="41"/>
      <c r="C176" s="279" t="s">
        <v>239</v>
      </c>
      <c r="D176" s="279" t="s">
        <v>204</v>
      </c>
      <c r="E176" s="280" t="s">
        <v>253</v>
      </c>
      <c r="F176" s="281" t="s">
        <v>254</v>
      </c>
      <c r="G176" s="282" t="s">
        <v>255</v>
      </c>
      <c r="H176" s="283">
        <v>0.752</v>
      </c>
      <c r="I176" s="284"/>
      <c r="J176" s="285">
        <f>ROUND(I176*H176,2)</f>
        <v>0</v>
      </c>
      <c r="K176" s="281" t="s">
        <v>153</v>
      </c>
      <c r="L176" s="286"/>
      <c r="M176" s="287" t="s">
        <v>1</v>
      </c>
      <c r="N176" s="288" t="s">
        <v>40</v>
      </c>
      <c r="O176" s="93"/>
      <c r="P176" s="253">
        <f>O176*H176</f>
        <v>0</v>
      </c>
      <c r="Q176" s="253">
        <v>0.001</v>
      </c>
      <c r="R176" s="253">
        <f>Q176*H176</f>
        <v>0.00075200000000000006</v>
      </c>
      <c r="S176" s="253">
        <v>0</v>
      </c>
      <c r="T176" s="25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55" t="s">
        <v>187</v>
      </c>
      <c r="AT176" s="255" t="s">
        <v>204</v>
      </c>
      <c r="AU176" s="255" t="s">
        <v>87</v>
      </c>
      <c r="AY176" s="17" t="s">
        <v>147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7" t="s">
        <v>80</v>
      </c>
      <c r="BK176" s="145">
        <f>ROUND(I176*H176,2)</f>
        <v>0</v>
      </c>
      <c r="BL176" s="17" t="s">
        <v>154</v>
      </c>
      <c r="BM176" s="255" t="s">
        <v>634</v>
      </c>
    </row>
    <row r="177" s="13" customFormat="1">
      <c r="A177" s="13"/>
      <c r="B177" s="256"/>
      <c r="C177" s="257"/>
      <c r="D177" s="258" t="s">
        <v>156</v>
      </c>
      <c r="E177" s="259" t="s">
        <v>1</v>
      </c>
      <c r="F177" s="260" t="s">
        <v>635</v>
      </c>
      <c r="G177" s="257"/>
      <c r="H177" s="261">
        <v>0.752</v>
      </c>
      <c r="I177" s="262"/>
      <c r="J177" s="257"/>
      <c r="K177" s="257"/>
      <c r="L177" s="263"/>
      <c r="M177" s="264"/>
      <c r="N177" s="265"/>
      <c r="O177" s="265"/>
      <c r="P177" s="265"/>
      <c r="Q177" s="265"/>
      <c r="R177" s="265"/>
      <c r="S177" s="265"/>
      <c r="T177" s="26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7" t="s">
        <v>156</v>
      </c>
      <c r="AU177" s="267" t="s">
        <v>87</v>
      </c>
      <c r="AV177" s="13" t="s">
        <v>84</v>
      </c>
      <c r="AW177" s="13" t="s">
        <v>30</v>
      </c>
      <c r="AX177" s="13" t="s">
        <v>80</v>
      </c>
      <c r="AY177" s="267" t="s">
        <v>147</v>
      </c>
    </row>
    <row r="178" s="2" customFormat="1" ht="24.15" customHeight="1">
      <c r="A178" s="40"/>
      <c r="B178" s="41"/>
      <c r="C178" s="244" t="s">
        <v>244</v>
      </c>
      <c r="D178" s="244" t="s">
        <v>149</v>
      </c>
      <c r="E178" s="245" t="s">
        <v>259</v>
      </c>
      <c r="F178" s="246" t="s">
        <v>260</v>
      </c>
      <c r="G178" s="247" t="s">
        <v>152</v>
      </c>
      <c r="H178" s="248">
        <v>30.085000000000001</v>
      </c>
      <c r="I178" s="249"/>
      <c r="J178" s="250">
        <f>ROUND(I178*H178,2)</f>
        <v>0</v>
      </c>
      <c r="K178" s="246" t="s">
        <v>153</v>
      </c>
      <c r="L178" s="43"/>
      <c r="M178" s="251" t="s">
        <v>1</v>
      </c>
      <c r="N178" s="252" t="s">
        <v>40</v>
      </c>
      <c r="O178" s="93"/>
      <c r="P178" s="253">
        <f>O178*H178</f>
        <v>0</v>
      </c>
      <c r="Q178" s="253">
        <v>0</v>
      </c>
      <c r="R178" s="253">
        <f>Q178*H178</f>
        <v>0</v>
      </c>
      <c r="S178" s="253">
        <v>0</v>
      </c>
      <c r="T178" s="25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55" t="s">
        <v>154</v>
      </c>
      <c r="AT178" s="255" t="s">
        <v>149</v>
      </c>
      <c r="AU178" s="255" t="s">
        <v>87</v>
      </c>
      <c r="AY178" s="17" t="s">
        <v>147</v>
      </c>
      <c r="BE178" s="145">
        <f>IF(N178="základní",J178,0)</f>
        <v>0</v>
      </c>
      <c r="BF178" s="145">
        <f>IF(N178="snížená",J178,0)</f>
        <v>0</v>
      </c>
      <c r="BG178" s="145">
        <f>IF(N178="zákl. přenesená",J178,0)</f>
        <v>0</v>
      </c>
      <c r="BH178" s="145">
        <f>IF(N178="sníž. přenesená",J178,0)</f>
        <v>0</v>
      </c>
      <c r="BI178" s="145">
        <f>IF(N178="nulová",J178,0)</f>
        <v>0</v>
      </c>
      <c r="BJ178" s="17" t="s">
        <v>80</v>
      </c>
      <c r="BK178" s="145">
        <f>ROUND(I178*H178,2)</f>
        <v>0</v>
      </c>
      <c r="BL178" s="17" t="s">
        <v>154</v>
      </c>
      <c r="BM178" s="255" t="s">
        <v>636</v>
      </c>
    </row>
    <row r="179" s="12" customFormat="1" ht="22.8" customHeight="1">
      <c r="A179" s="12"/>
      <c r="B179" s="228"/>
      <c r="C179" s="229"/>
      <c r="D179" s="230" t="s">
        <v>74</v>
      </c>
      <c r="E179" s="242" t="s">
        <v>154</v>
      </c>
      <c r="F179" s="242" t="s">
        <v>262</v>
      </c>
      <c r="G179" s="229"/>
      <c r="H179" s="229"/>
      <c r="I179" s="232"/>
      <c r="J179" s="243">
        <f>BK179</f>
        <v>0</v>
      </c>
      <c r="K179" s="229"/>
      <c r="L179" s="234"/>
      <c r="M179" s="235"/>
      <c r="N179" s="236"/>
      <c r="O179" s="236"/>
      <c r="P179" s="237">
        <f>SUM(P180:P184)</f>
        <v>0</v>
      </c>
      <c r="Q179" s="236"/>
      <c r="R179" s="237">
        <f>SUM(R180:R184)</f>
        <v>0.76781999999999995</v>
      </c>
      <c r="S179" s="236"/>
      <c r="T179" s="238">
        <f>SUM(T180:T184)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39" t="s">
        <v>80</v>
      </c>
      <c r="AT179" s="240" t="s">
        <v>74</v>
      </c>
      <c r="AU179" s="240" t="s">
        <v>80</v>
      </c>
      <c r="AY179" s="239" t="s">
        <v>147</v>
      </c>
      <c r="BK179" s="241">
        <f>SUM(BK180:BK184)</f>
        <v>0</v>
      </c>
    </row>
    <row r="180" s="2" customFormat="1" ht="24.15" customHeight="1">
      <c r="A180" s="40"/>
      <c r="B180" s="41"/>
      <c r="C180" s="244" t="s">
        <v>249</v>
      </c>
      <c r="D180" s="244" t="s">
        <v>149</v>
      </c>
      <c r="E180" s="245" t="s">
        <v>264</v>
      </c>
      <c r="F180" s="246" t="s">
        <v>265</v>
      </c>
      <c r="G180" s="247" t="s">
        <v>169</v>
      </c>
      <c r="H180" s="248">
        <v>11</v>
      </c>
      <c r="I180" s="249"/>
      <c r="J180" s="250">
        <f>ROUND(I180*H180,2)</f>
        <v>0</v>
      </c>
      <c r="K180" s="246" t="s">
        <v>153</v>
      </c>
      <c r="L180" s="43"/>
      <c r="M180" s="251" t="s">
        <v>1</v>
      </c>
      <c r="N180" s="252" t="s">
        <v>40</v>
      </c>
      <c r="O180" s="93"/>
      <c r="P180" s="253">
        <f>O180*H180</f>
        <v>0</v>
      </c>
      <c r="Q180" s="253">
        <v>0</v>
      </c>
      <c r="R180" s="253">
        <f>Q180*H180</f>
        <v>0</v>
      </c>
      <c r="S180" s="253">
        <v>0</v>
      </c>
      <c r="T180" s="25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55" t="s">
        <v>154</v>
      </c>
      <c r="AT180" s="255" t="s">
        <v>149</v>
      </c>
      <c r="AU180" s="255" t="s">
        <v>84</v>
      </c>
      <c r="AY180" s="17" t="s">
        <v>147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7" t="s">
        <v>80</v>
      </c>
      <c r="BK180" s="145">
        <f>ROUND(I180*H180,2)</f>
        <v>0</v>
      </c>
      <c r="BL180" s="17" t="s">
        <v>154</v>
      </c>
      <c r="BM180" s="255" t="s">
        <v>637</v>
      </c>
    </row>
    <row r="181" s="13" customFormat="1">
      <c r="A181" s="13"/>
      <c r="B181" s="256"/>
      <c r="C181" s="257"/>
      <c r="D181" s="258" t="s">
        <v>156</v>
      </c>
      <c r="E181" s="259" t="s">
        <v>1</v>
      </c>
      <c r="F181" s="260" t="s">
        <v>638</v>
      </c>
      <c r="G181" s="257"/>
      <c r="H181" s="261">
        <v>11</v>
      </c>
      <c r="I181" s="262"/>
      <c r="J181" s="257"/>
      <c r="K181" s="257"/>
      <c r="L181" s="263"/>
      <c r="M181" s="264"/>
      <c r="N181" s="265"/>
      <c r="O181" s="265"/>
      <c r="P181" s="265"/>
      <c r="Q181" s="265"/>
      <c r="R181" s="265"/>
      <c r="S181" s="265"/>
      <c r="T181" s="26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7" t="s">
        <v>156</v>
      </c>
      <c r="AU181" s="267" t="s">
        <v>84</v>
      </c>
      <c r="AV181" s="13" t="s">
        <v>84</v>
      </c>
      <c r="AW181" s="13" t="s">
        <v>30</v>
      </c>
      <c r="AX181" s="13" t="s">
        <v>80</v>
      </c>
      <c r="AY181" s="267" t="s">
        <v>147</v>
      </c>
    </row>
    <row r="182" s="2" customFormat="1" ht="21.75" customHeight="1">
      <c r="A182" s="40"/>
      <c r="B182" s="41"/>
      <c r="C182" s="244" t="s">
        <v>7</v>
      </c>
      <c r="D182" s="244" t="s">
        <v>149</v>
      </c>
      <c r="E182" s="245" t="s">
        <v>485</v>
      </c>
      <c r="F182" s="246" t="s">
        <v>486</v>
      </c>
      <c r="G182" s="247" t="s">
        <v>422</v>
      </c>
      <c r="H182" s="248">
        <v>3</v>
      </c>
      <c r="I182" s="249"/>
      <c r="J182" s="250">
        <f>ROUND(I182*H182,2)</f>
        <v>0</v>
      </c>
      <c r="K182" s="246" t="s">
        <v>153</v>
      </c>
      <c r="L182" s="43"/>
      <c r="M182" s="251" t="s">
        <v>1</v>
      </c>
      <c r="N182" s="252" t="s">
        <v>40</v>
      </c>
      <c r="O182" s="93"/>
      <c r="P182" s="253">
        <f>O182*H182</f>
        <v>0</v>
      </c>
      <c r="Q182" s="253">
        <v>0.22394</v>
      </c>
      <c r="R182" s="253">
        <f>Q182*H182</f>
        <v>0.67181999999999997</v>
      </c>
      <c r="S182" s="253">
        <v>0</v>
      </c>
      <c r="T182" s="25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55" t="s">
        <v>154</v>
      </c>
      <c r="AT182" s="255" t="s">
        <v>149</v>
      </c>
      <c r="AU182" s="255" t="s">
        <v>84</v>
      </c>
      <c r="AY182" s="17" t="s">
        <v>147</v>
      </c>
      <c r="BE182" s="145">
        <f>IF(N182="základní",J182,0)</f>
        <v>0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7" t="s">
        <v>80</v>
      </c>
      <c r="BK182" s="145">
        <f>ROUND(I182*H182,2)</f>
        <v>0</v>
      </c>
      <c r="BL182" s="17" t="s">
        <v>154</v>
      </c>
      <c r="BM182" s="255" t="s">
        <v>639</v>
      </c>
    </row>
    <row r="183" s="2" customFormat="1" ht="24.15" customHeight="1">
      <c r="A183" s="40"/>
      <c r="B183" s="41"/>
      <c r="C183" s="279" t="s">
        <v>258</v>
      </c>
      <c r="D183" s="279" t="s">
        <v>204</v>
      </c>
      <c r="E183" s="280" t="s">
        <v>640</v>
      </c>
      <c r="F183" s="281" t="s">
        <v>641</v>
      </c>
      <c r="G183" s="282" t="s">
        <v>422</v>
      </c>
      <c r="H183" s="283">
        <v>3</v>
      </c>
      <c r="I183" s="284"/>
      <c r="J183" s="285">
        <f>ROUND(I183*H183,2)</f>
        <v>0</v>
      </c>
      <c r="K183" s="281" t="s">
        <v>1</v>
      </c>
      <c r="L183" s="286"/>
      <c r="M183" s="287" t="s">
        <v>1</v>
      </c>
      <c r="N183" s="288" t="s">
        <v>40</v>
      </c>
      <c r="O183" s="93"/>
      <c r="P183" s="253">
        <f>O183*H183</f>
        <v>0</v>
      </c>
      <c r="Q183" s="253">
        <v>0.032000000000000001</v>
      </c>
      <c r="R183" s="253">
        <f>Q183*H183</f>
        <v>0.096000000000000002</v>
      </c>
      <c r="S183" s="253">
        <v>0</v>
      </c>
      <c r="T183" s="25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55" t="s">
        <v>187</v>
      </c>
      <c r="AT183" s="255" t="s">
        <v>204</v>
      </c>
      <c r="AU183" s="255" t="s">
        <v>84</v>
      </c>
      <c r="AY183" s="17" t="s">
        <v>147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7" t="s">
        <v>80</v>
      </c>
      <c r="BK183" s="145">
        <f>ROUND(I183*H183,2)</f>
        <v>0</v>
      </c>
      <c r="BL183" s="17" t="s">
        <v>154</v>
      </c>
      <c r="BM183" s="255" t="s">
        <v>642</v>
      </c>
    </row>
    <row r="184" s="2" customFormat="1" ht="24.15" customHeight="1">
      <c r="A184" s="40"/>
      <c r="B184" s="41"/>
      <c r="C184" s="244" t="s">
        <v>263</v>
      </c>
      <c r="D184" s="244" t="s">
        <v>149</v>
      </c>
      <c r="E184" s="245" t="s">
        <v>643</v>
      </c>
      <c r="F184" s="246" t="s">
        <v>644</v>
      </c>
      <c r="G184" s="247" t="s">
        <v>194</v>
      </c>
      <c r="H184" s="248">
        <v>0.76800000000000002</v>
      </c>
      <c r="I184" s="249"/>
      <c r="J184" s="250">
        <f>ROUND(I184*H184,2)</f>
        <v>0</v>
      </c>
      <c r="K184" s="246" t="s">
        <v>153</v>
      </c>
      <c r="L184" s="43"/>
      <c r="M184" s="251" t="s">
        <v>1</v>
      </c>
      <c r="N184" s="252" t="s">
        <v>40</v>
      </c>
      <c r="O184" s="93"/>
      <c r="P184" s="253">
        <f>O184*H184</f>
        <v>0</v>
      </c>
      <c r="Q184" s="253">
        <v>0</v>
      </c>
      <c r="R184" s="253">
        <f>Q184*H184</f>
        <v>0</v>
      </c>
      <c r="S184" s="253">
        <v>0</v>
      </c>
      <c r="T184" s="25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55" t="s">
        <v>154</v>
      </c>
      <c r="AT184" s="255" t="s">
        <v>149</v>
      </c>
      <c r="AU184" s="255" t="s">
        <v>84</v>
      </c>
      <c r="AY184" s="17" t="s">
        <v>147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7" t="s">
        <v>80</v>
      </c>
      <c r="BK184" s="145">
        <f>ROUND(I184*H184,2)</f>
        <v>0</v>
      </c>
      <c r="BL184" s="17" t="s">
        <v>154</v>
      </c>
      <c r="BM184" s="255" t="s">
        <v>645</v>
      </c>
    </row>
    <row r="185" s="12" customFormat="1" ht="22.8" customHeight="1">
      <c r="A185" s="12"/>
      <c r="B185" s="228"/>
      <c r="C185" s="229"/>
      <c r="D185" s="230" t="s">
        <v>74</v>
      </c>
      <c r="E185" s="242" t="s">
        <v>172</v>
      </c>
      <c r="F185" s="242" t="s">
        <v>277</v>
      </c>
      <c r="G185" s="229"/>
      <c r="H185" s="229"/>
      <c r="I185" s="232"/>
      <c r="J185" s="243">
        <f>BK185</f>
        <v>0</v>
      </c>
      <c r="K185" s="229"/>
      <c r="L185" s="234"/>
      <c r="M185" s="235"/>
      <c r="N185" s="236"/>
      <c r="O185" s="236"/>
      <c r="P185" s="237">
        <f>SUM(P186:P188)</f>
        <v>0</v>
      </c>
      <c r="Q185" s="236"/>
      <c r="R185" s="237">
        <f>SUM(R186:R188)</f>
        <v>0.13557060000000001</v>
      </c>
      <c r="S185" s="236"/>
      <c r="T185" s="238">
        <f>SUM(T186:T188)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39" t="s">
        <v>80</v>
      </c>
      <c r="AT185" s="240" t="s">
        <v>74</v>
      </c>
      <c r="AU185" s="240" t="s">
        <v>80</v>
      </c>
      <c r="AY185" s="239" t="s">
        <v>147</v>
      </c>
      <c r="BK185" s="241">
        <f>SUM(BK186:BK188)</f>
        <v>0</v>
      </c>
    </row>
    <row r="186" s="2" customFormat="1" ht="24.15" customHeight="1">
      <c r="A186" s="40"/>
      <c r="B186" s="41"/>
      <c r="C186" s="244" t="s">
        <v>268</v>
      </c>
      <c r="D186" s="244" t="s">
        <v>149</v>
      </c>
      <c r="E186" s="245" t="s">
        <v>361</v>
      </c>
      <c r="F186" s="246" t="s">
        <v>362</v>
      </c>
      <c r="G186" s="247" t="s">
        <v>152</v>
      </c>
      <c r="H186" s="248">
        <v>0.73799999999999999</v>
      </c>
      <c r="I186" s="249"/>
      <c r="J186" s="250">
        <f>ROUND(I186*H186,2)</f>
        <v>0</v>
      </c>
      <c r="K186" s="246" t="s">
        <v>153</v>
      </c>
      <c r="L186" s="43"/>
      <c r="M186" s="251" t="s">
        <v>1</v>
      </c>
      <c r="N186" s="252" t="s">
        <v>40</v>
      </c>
      <c r="O186" s="93"/>
      <c r="P186" s="253">
        <f>O186*H186</f>
        <v>0</v>
      </c>
      <c r="Q186" s="253">
        <v>0.1837</v>
      </c>
      <c r="R186" s="253">
        <f>Q186*H186</f>
        <v>0.13557060000000001</v>
      </c>
      <c r="S186" s="253">
        <v>0</v>
      </c>
      <c r="T186" s="25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55" t="s">
        <v>154</v>
      </c>
      <c r="AT186" s="255" t="s">
        <v>149</v>
      </c>
      <c r="AU186" s="255" t="s">
        <v>84</v>
      </c>
      <c r="AY186" s="17" t="s">
        <v>147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7" t="s">
        <v>80</v>
      </c>
      <c r="BK186" s="145">
        <f>ROUND(I186*H186,2)</f>
        <v>0</v>
      </c>
      <c r="BL186" s="17" t="s">
        <v>154</v>
      </c>
      <c r="BM186" s="255" t="s">
        <v>646</v>
      </c>
    </row>
    <row r="187" s="13" customFormat="1">
      <c r="A187" s="13"/>
      <c r="B187" s="256"/>
      <c r="C187" s="257"/>
      <c r="D187" s="258" t="s">
        <v>156</v>
      </c>
      <c r="E187" s="259" t="s">
        <v>1</v>
      </c>
      <c r="F187" s="260" t="s">
        <v>596</v>
      </c>
      <c r="G187" s="257"/>
      <c r="H187" s="261">
        <v>0.73799999999999999</v>
      </c>
      <c r="I187" s="262"/>
      <c r="J187" s="257"/>
      <c r="K187" s="257"/>
      <c r="L187" s="263"/>
      <c r="M187" s="264"/>
      <c r="N187" s="265"/>
      <c r="O187" s="265"/>
      <c r="P187" s="265"/>
      <c r="Q187" s="265"/>
      <c r="R187" s="265"/>
      <c r="S187" s="265"/>
      <c r="T187" s="26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7" t="s">
        <v>156</v>
      </c>
      <c r="AU187" s="267" t="s">
        <v>84</v>
      </c>
      <c r="AV187" s="13" t="s">
        <v>84</v>
      </c>
      <c r="AW187" s="13" t="s">
        <v>30</v>
      </c>
      <c r="AX187" s="13" t="s">
        <v>80</v>
      </c>
      <c r="AY187" s="267" t="s">
        <v>147</v>
      </c>
    </row>
    <row r="188" s="2" customFormat="1" ht="24.15" customHeight="1">
      <c r="A188" s="40"/>
      <c r="B188" s="41"/>
      <c r="C188" s="244" t="s">
        <v>273</v>
      </c>
      <c r="D188" s="244" t="s">
        <v>149</v>
      </c>
      <c r="E188" s="245" t="s">
        <v>404</v>
      </c>
      <c r="F188" s="246" t="s">
        <v>405</v>
      </c>
      <c r="G188" s="247" t="s">
        <v>194</v>
      </c>
      <c r="H188" s="248">
        <v>0.13600000000000001</v>
      </c>
      <c r="I188" s="249"/>
      <c r="J188" s="250">
        <f>ROUND(I188*H188,2)</f>
        <v>0</v>
      </c>
      <c r="K188" s="246" t="s">
        <v>153</v>
      </c>
      <c r="L188" s="43"/>
      <c r="M188" s="251" t="s">
        <v>1</v>
      </c>
      <c r="N188" s="252" t="s">
        <v>40</v>
      </c>
      <c r="O188" s="93"/>
      <c r="P188" s="253">
        <f>O188*H188</f>
        <v>0</v>
      </c>
      <c r="Q188" s="253">
        <v>0</v>
      </c>
      <c r="R188" s="253">
        <f>Q188*H188</f>
        <v>0</v>
      </c>
      <c r="S188" s="253">
        <v>0</v>
      </c>
      <c r="T188" s="25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55" t="s">
        <v>154</v>
      </c>
      <c r="AT188" s="255" t="s">
        <v>149</v>
      </c>
      <c r="AU188" s="255" t="s">
        <v>84</v>
      </c>
      <c r="AY188" s="17" t="s">
        <v>147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7" t="s">
        <v>80</v>
      </c>
      <c r="BK188" s="145">
        <f>ROUND(I188*H188,2)</f>
        <v>0</v>
      </c>
      <c r="BL188" s="17" t="s">
        <v>154</v>
      </c>
      <c r="BM188" s="255" t="s">
        <v>647</v>
      </c>
    </row>
    <row r="189" s="12" customFormat="1" ht="22.8" customHeight="1">
      <c r="A189" s="12"/>
      <c r="B189" s="228"/>
      <c r="C189" s="229"/>
      <c r="D189" s="230" t="s">
        <v>74</v>
      </c>
      <c r="E189" s="242" t="s">
        <v>187</v>
      </c>
      <c r="F189" s="242" t="s">
        <v>407</v>
      </c>
      <c r="G189" s="229"/>
      <c r="H189" s="229"/>
      <c r="I189" s="232"/>
      <c r="J189" s="243">
        <f>BK189</f>
        <v>0</v>
      </c>
      <c r="K189" s="229"/>
      <c r="L189" s="234"/>
      <c r="M189" s="235"/>
      <c r="N189" s="236"/>
      <c r="O189" s="236"/>
      <c r="P189" s="237">
        <f>P190+P205</f>
        <v>0</v>
      </c>
      <c r="Q189" s="236"/>
      <c r="R189" s="237">
        <f>R190+R205</f>
        <v>2.6400989999999993</v>
      </c>
      <c r="S189" s="236"/>
      <c r="T189" s="238">
        <f>T190+T205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39" t="s">
        <v>80</v>
      </c>
      <c r="AT189" s="240" t="s">
        <v>74</v>
      </c>
      <c r="AU189" s="240" t="s">
        <v>80</v>
      </c>
      <c r="AY189" s="239" t="s">
        <v>147</v>
      </c>
      <c r="BK189" s="241">
        <f>BK190+BK205</f>
        <v>0</v>
      </c>
    </row>
    <row r="190" s="12" customFormat="1" ht="20.88" customHeight="1">
      <c r="A190" s="12"/>
      <c r="B190" s="228"/>
      <c r="C190" s="229"/>
      <c r="D190" s="230" t="s">
        <v>74</v>
      </c>
      <c r="E190" s="242" t="s">
        <v>408</v>
      </c>
      <c r="F190" s="242" t="s">
        <v>409</v>
      </c>
      <c r="G190" s="229"/>
      <c r="H190" s="229"/>
      <c r="I190" s="232"/>
      <c r="J190" s="243">
        <f>BK190</f>
        <v>0</v>
      </c>
      <c r="K190" s="229"/>
      <c r="L190" s="234"/>
      <c r="M190" s="235"/>
      <c r="N190" s="236"/>
      <c r="O190" s="236"/>
      <c r="P190" s="237">
        <f>SUM(P191:P204)</f>
        <v>0</v>
      </c>
      <c r="Q190" s="236"/>
      <c r="R190" s="237">
        <f>SUM(R191:R204)</f>
        <v>1.6135089999999996</v>
      </c>
      <c r="S190" s="236"/>
      <c r="T190" s="238">
        <f>SUM(T191:T204)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39" t="s">
        <v>80</v>
      </c>
      <c r="AT190" s="240" t="s">
        <v>74</v>
      </c>
      <c r="AU190" s="240" t="s">
        <v>84</v>
      </c>
      <c r="AY190" s="239" t="s">
        <v>147</v>
      </c>
      <c r="BK190" s="241">
        <f>SUM(BK191:BK204)</f>
        <v>0</v>
      </c>
    </row>
    <row r="191" s="2" customFormat="1" ht="24.15" customHeight="1">
      <c r="A191" s="40"/>
      <c r="B191" s="41"/>
      <c r="C191" s="244" t="s">
        <v>280</v>
      </c>
      <c r="D191" s="244" t="s">
        <v>149</v>
      </c>
      <c r="E191" s="245" t="s">
        <v>648</v>
      </c>
      <c r="F191" s="246" t="s">
        <v>649</v>
      </c>
      <c r="G191" s="247" t="s">
        <v>165</v>
      </c>
      <c r="H191" s="248">
        <v>4</v>
      </c>
      <c r="I191" s="249"/>
      <c r="J191" s="250">
        <f>ROUND(I191*H191,2)</f>
        <v>0</v>
      </c>
      <c r="K191" s="246" t="s">
        <v>153</v>
      </c>
      <c r="L191" s="43"/>
      <c r="M191" s="251" t="s">
        <v>1</v>
      </c>
      <c r="N191" s="252" t="s">
        <v>40</v>
      </c>
      <c r="O191" s="93"/>
      <c r="P191" s="253">
        <f>O191*H191</f>
        <v>0</v>
      </c>
      <c r="Q191" s="253">
        <v>0.0042199999999999998</v>
      </c>
      <c r="R191" s="253">
        <f>Q191*H191</f>
        <v>0.016879999999999999</v>
      </c>
      <c r="S191" s="253">
        <v>0</v>
      </c>
      <c r="T191" s="25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55" t="s">
        <v>154</v>
      </c>
      <c r="AT191" s="255" t="s">
        <v>149</v>
      </c>
      <c r="AU191" s="255" t="s">
        <v>87</v>
      </c>
      <c r="AY191" s="17" t="s">
        <v>147</v>
      </c>
      <c r="BE191" s="145">
        <f>IF(N191="základní",J191,0)</f>
        <v>0</v>
      </c>
      <c r="BF191" s="145">
        <f>IF(N191="snížená",J191,0)</f>
        <v>0</v>
      </c>
      <c r="BG191" s="145">
        <f>IF(N191="zákl. přenesená",J191,0)</f>
        <v>0</v>
      </c>
      <c r="BH191" s="145">
        <f>IF(N191="sníž. přenesená",J191,0)</f>
        <v>0</v>
      </c>
      <c r="BI191" s="145">
        <f>IF(N191="nulová",J191,0)</f>
        <v>0</v>
      </c>
      <c r="BJ191" s="17" t="s">
        <v>80</v>
      </c>
      <c r="BK191" s="145">
        <f>ROUND(I191*H191,2)</f>
        <v>0</v>
      </c>
      <c r="BL191" s="17" t="s">
        <v>154</v>
      </c>
      <c r="BM191" s="255" t="s">
        <v>650</v>
      </c>
    </row>
    <row r="192" s="13" customFormat="1">
      <c r="A192" s="13"/>
      <c r="B192" s="256"/>
      <c r="C192" s="257"/>
      <c r="D192" s="258" t="s">
        <v>156</v>
      </c>
      <c r="E192" s="259" t="s">
        <v>1</v>
      </c>
      <c r="F192" s="260" t="s">
        <v>651</v>
      </c>
      <c r="G192" s="257"/>
      <c r="H192" s="261">
        <v>4</v>
      </c>
      <c r="I192" s="262"/>
      <c r="J192" s="257"/>
      <c r="K192" s="257"/>
      <c r="L192" s="263"/>
      <c r="M192" s="264"/>
      <c r="N192" s="265"/>
      <c r="O192" s="265"/>
      <c r="P192" s="265"/>
      <c r="Q192" s="265"/>
      <c r="R192" s="265"/>
      <c r="S192" s="265"/>
      <c r="T192" s="26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7" t="s">
        <v>156</v>
      </c>
      <c r="AU192" s="267" t="s">
        <v>87</v>
      </c>
      <c r="AV192" s="13" t="s">
        <v>84</v>
      </c>
      <c r="AW192" s="13" t="s">
        <v>30</v>
      </c>
      <c r="AX192" s="13" t="s">
        <v>80</v>
      </c>
      <c r="AY192" s="267" t="s">
        <v>147</v>
      </c>
    </row>
    <row r="193" s="2" customFormat="1" ht="24.15" customHeight="1">
      <c r="A193" s="40"/>
      <c r="B193" s="41"/>
      <c r="C193" s="244" t="s">
        <v>284</v>
      </c>
      <c r="D193" s="244" t="s">
        <v>149</v>
      </c>
      <c r="E193" s="245" t="s">
        <v>652</v>
      </c>
      <c r="F193" s="246" t="s">
        <v>653</v>
      </c>
      <c r="G193" s="247" t="s">
        <v>165</v>
      </c>
      <c r="H193" s="248">
        <v>31.899999999999999</v>
      </c>
      <c r="I193" s="249"/>
      <c r="J193" s="250">
        <f>ROUND(I193*H193,2)</f>
        <v>0</v>
      </c>
      <c r="K193" s="246" t="s">
        <v>153</v>
      </c>
      <c r="L193" s="43"/>
      <c r="M193" s="251" t="s">
        <v>1</v>
      </c>
      <c r="N193" s="252" t="s">
        <v>40</v>
      </c>
      <c r="O193" s="93"/>
      <c r="P193" s="253">
        <f>O193*H193</f>
        <v>0</v>
      </c>
      <c r="Q193" s="253">
        <v>0.01323</v>
      </c>
      <c r="R193" s="253">
        <f>Q193*H193</f>
        <v>0.422037</v>
      </c>
      <c r="S193" s="253">
        <v>0</v>
      </c>
      <c r="T193" s="25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55" t="s">
        <v>154</v>
      </c>
      <c r="AT193" s="255" t="s">
        <v>149</v>
      </c>
      <c r="AU193" s="255" t="s">
        <v>87</v>
      </c>
      <c r="AY193" s="17" t="s">
        <v>147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7" t="s">
        <v>80</v>
      </c>
      <c r="BK193" s="145">
        <f>ROUND(I193*H193,2)</f>
        <v>0</v>
      </c>
      <c r="BL193" s="17" t="s">
        <v>154</v>
      </c>
      <c r="BM193" s="255" t="s">
        <v>654</v>
      </c>
    </row>
    <row r="194" s="2" customFormat="1" ht="24.15" customHeight="1">
      <c r="A194" s="40"/>
      <c r="B194" s="41"/>
      <c r="C194" s="244" t="s">
        <v>289</v>
      </c>
      <c r="D194" s="244" t="s">
        <v>149</v>
      </c>
      <c r="E194" s="245" t="s">
        <v>655</v>
      </c>
      <c r="F194" s="246" t="s">
        <v>656</v>
      </c>
      <c r="G194" s="247" t="s">
        <v>165</v>
      </c>
      <c r="H194" s="248">
        <v>68.099999999999994</v>
      </c>
      <c r="I194" s="249"/>
      <c r="J194" s="250">
        <f>ROUND(I194*H194,2)</f>
        <v>0</v>
      </c>
      <c r="K194" s="246" t="s">
        <v>153</v>
      </c>
      <c r="L194" s="43"/>
      <c r="M194" s="251" t="s">
        <v>1</v>
      </c>
      <c r="N194" s="252" t="s">
        <v>40</v>
      </c>
      <c r="O194" s="93"/>
      <c r="P194" s="253">
        <f>O194*H194</f>
        <v>0</v>
      </c>
      <c r="Q194" s="253">
        <v>0.016420000000000001</v>
      </c>
      <c r="R194" s="253">
        <f>Q194*H194</f>
        <v>1.1182019999999999</v>
      </c>
      <c r="S194" s="253">
        <v>0</v>
      </c>
      <c r="T194" s="25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55" t="s">
        <v>154</v>
      </c>
      <c r="AT194" s="255" t="s">
        <v>149</v>
      </c>
      <c r="AU194" s="255" t="s">
        <v>87</v>
      </c>
      <c r="AY194" s="17" t="s">
        <v>147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7" t="s">
        <v>80</v>
      </c>
      <c r="BK194" s="145">
        <f>ROUND(I194*H194,2)</f>
        <v>0</v>
      </c>
      <c r="BL194" s="17" t="s">
        <v>154</v>
      </c>
      <c r="BM194" s="255" t="s">
        <v>657</v>
      </c>
    </row>
    <row r="195" s="2" customFormat="1" ht="24.15" customHeight="1">
      <c r="A195" s="40"/>
      <c r="B195" s="41"/>
      <c r="C195" s="244" t="s">
        <v>293</v>
      </c>
      <c r="D195" s="244" t="s">
        <v>149</v>
      </c>
      <c r="E195" s="245" t="s">
        <v>658</v>
      </c>
      <c r="F195" s="246" t="s">
        <v>659</v>
      </c>
      <c r="G195" s="247" t="s">
        <v>422</v>
      </c>
      <c r="H195" s="248">
        <v>2</v>
      </c>
      <c r="I195" s="249"/>
      <c r="J195" s="250">
        <f>ROUND(I195*H195,2)</f>
        <v>0</v>
      </c>
      <c r="K195" s="246" t="s">
        <v>153</v>
      </c>
      <c r="L195" s="43"/>
      <c r="M195" s="251" t="s">
        <v>1</v>
      </c>
      <c r="N195" s="252" t="s">
        <v>40</v>
      </c>
      <c r="O195" s="93"/>
      <c r="P195" s="253">
        <f>O195*H195</f>
        <v>0</v>
      </c>
      <c r="Q195" s="253">
        <v>0</v>
      </c>
      <c r="R195" s="253">
        <f>Q195*H195</f>
        <v>0</v>
      </c>
      <c r="S195" s="253">
        <v>0</v>
      </c>
      <c r="T195" s="25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55" t="s">
        <v>154</v>
      </c>
      <c r="AT195" s="255" t="s">
        <v>149</v>
      </c>
      <c r="AU195" s="255" t="s">
        <v>87</v>
      </c>
      <c r="AY195" s="17" t="s">
        <v>147</v>
      </c>
      <c r="BE195" s="145">
        <f>IF(N195="základní",J195,0)</f>
        <v>0</v>
      </c>
      <c r="BF195" s="145">
        <f>IF(N195="snížená",J195,0)</f>
        <v>0</v>
      </c>
      <c r="BG195" s="145">
        <f>IF(N195="zákl. přenesená",J195,0)</f>
        <v>0</v>
      </c>
      <c r="BH195" s="145">
        <f>IF(N195="sníž. přenesená",J195,0)</f>
        <v>0</v>
      </c>
      <c r="BI195" s="145">
        <f>IF(N195="nulová",J195,0)</f>
        <v>0</v>
      </c>
      <c r="BJ195" s="17" t="s">
        <v>80</v>
      </c>
      <c r="BK195" s="145">
        <f>ROUND(I195*H195,2)</f>
        <v>0</v>
      </c>
      <c r="BL195" s="17" t="s">
        <v>154</v>
      </c>
      <c r="BM195" s="255" t="s">
        <v>660</v>
      </c>
    </row>
    <row r="196" s="2" customFormat="1" ht="16.5" customHeight="1">
      <c r="A196" s="40"/>
      <c r="B196" s="41"/>
      <c r="C196" s="279" t="s">
        <v>297</v>
      </c>
      <c r="D196" s="279" t="s">
        <v>204</v>
      </c>
      <c r="E196" s="280" t="s">
        <v>439</v>
      </c>
      <c r="F196" s="281" t="s">
        <v>440</v>
      </c>
      <c r="G196" s="282" t="s">
        <v>422</v>
      </c>
      <c r="H196" s="283">
        <v>2</v>
      </c>
      <c r="I196" s="284"/>
      <c r="J196" s="285">
        <f>ROUND(I196*H196,2)</f>
        <v>0</v>
      </c>
      <c r="K196" s="281" t="s">
        <v>153</v>
      </c>
      <c r="L196" s="286"/>
      <c r="M196" s="287" t="s">
        <v>1</v>
      </c>
      <c r="N196" s="288" t="s">
        <v>40</v>
      </c>
      <c r="O196" s="93"/>
      <c r="P196" s="253">
        <f>O196*H196</f>
        <v>0</v>
      </c>
      <c r="Q196" s="253">
        <v>0.00079000000000000001</v>
      </c>
      <c r="R196" s="253">
        <f>Q196*H196</f>
        <v>0.00158</v>
      </c>
      <c r="S196" s="253">
        <v>0</v>
      </c>
      <c r="T196" s="254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55" t="s">
        <v>187</v>
      </c>
      <c r="AT196" s="255" t="s">
        <v>204</v>
      </c>
      <c r="AU196" s="255" t="s">
        <v>87</v>
      </c>
      <c r="AY196" s="17" t="s">
        <v>147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7" t="s">
        <v>80</v>
      </c>
      <c r="BK196" s="145">
        <f>ROUND(I196*H196,2)</f>
        <v>0</v>
      </c>
      <c r="BL196" s="17" t="s">
        <v>154</v>
      </c>
      <c r="BM196" s="255" t="s">
        <v>661</v>
      </c>
    </row>
    <row r="197" s="2" customFormat="1" ht="24.15" customHeight="1">
      <c r="A197" s="40"/>
      <c r="B197" s="41"/>
      <c r="C197" s="244" t="s">
        <v>303</v>
      </c>
      <c r="D197" s="244" t="s">
        <v>149</v>
      </c>
      <c r="E197" s="245" t="s">
        <v>662</v>
      </c>
      <c r="F197" s="246" t="s">
        <v>663</v>
      </c>
      <c r="G197" s="247" t="s">
        <v>422</v>
      </c>
      <c r="H197" s="248">
        <v>4</v>
      </c>
      <c r="I197" s="249"/>
      <c r="J197" s="250">
        <f>ROUND(I197*H197,2)</f>
        <v>0</v>
      </c>
      <c r="K197" s="246" t="s">
        <v>153</v>
      </c>
      <c r="L197" s="43"/>
      <c r="M197" s="251" t="s">
        <v>1</v>
      </c>
      <c r="N197" s="252" t="s">
        <v>40</v>
      </c>
      <c r="O197" s="93"/>
      <c r="P197" s="253">
        <f>O197*H197</f>
        <v>0</v>
      </c>
      <c r="Q197" s="253">
        <v>0</v>
      </c>
      <c r="R197" s="253">
        <f>Q197*H197</f>
        <v>0</v>
      </c>
      <c r="S197" s="253">
        <v>0</v>
      </c>
      <c r="T197" s="25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55" t="s">
        <v>154</v>
      </c>
      <c r="AT197" s="255" t="s">
        <v>149</v>
      </c>
      <c r="AU197" s="255" t="s">
        <v>87</v>
      </c>
      <c r="AY197" s="17" t="s">
        <v>147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7" t="s">
        <v>80</v>
      </c>
      <c r="BK197" s="145">
        <f>ROUND(I197*H197,2)</f>
        <v>0</v>
      </c>
      <c r="BL197" s="17" t="s">
        <v>154</v>
      </c>
      <c r="BM197" s="255" t="s">
        <v>664</v>
      </c>
    </row>
    <row r="198" s="2" customFormat="1" ht="16.5" customHeight="1">
      <c r="A198" s="40"/>
      <c r="B198" s="41"/>
      <c r="C198" s="279" t="s">
        <v>310</v>
      </c>
      <c r="D198" s="279" t="s">
        <v>204</v>
      </c>
      <c r="E198" s="280" t="s">
        <v>665</v>
      </c>
      <c r="F198" s="281" t="s">
        <v>666</v>
      </c>
      <c r="G198" s="282" t="s">
        <v>422</v>
      </c>
      <c r="H198" s="283">
        <v>4</v>
      </c>
      <c r="I198" s="284"/>
      <c r="J198" s="285">
        <f>ROUND(I198*H198,2)</f>
        <v>0</v>
      </c>
      <c r="K198" s="281" t="s">
        <v>153</v>
      </c>
      <c r="L198" s="286"/>
      <c r="M198" s="287" t="s">
        <v>1</v>
      </c>
      <c r="N198" s="288" t="s">
        <v>40</v>
      </c>
      <c r="O198" s="93"/>
      <c r="P198" s="253">
        <f>O198*H198</f>
        <v>0</v>
      </c>
      <c r="Q198" s="253">
        <v>0.0088000000000000005</v>
      </c>
      <c r="R198" s="253">
        <f>Q198*H198</f>
        <v>0.035200000000000002</v>
      </c>
      <c r="S198" s="253">
        <v>0</v>
      </c>
      <c r="T198" s="25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55" t="s">
        <v>187</v>
      </c>
      <c r="AT198" s="255" t="s">
        <v>204</v>
      </c>
      <c r="AU198" s="255" t="s">
        <v>87</v>
      </c>
      <c r="AY198" s="17" t="s">
        <v>147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7" t="s">
        <v>80</v>
      </c>
      <c r="BK198" s="145">
        <f>ROUND(I198*H198,2)</f>
        <v>0</v>
      </c>
      <c r="BL198" s="17" t="s">
        <v>154</v>
      </c>
      <c r="BM198" s="255" t="s">
        <v>667</v>
      </c>
    </row>
    <row r="199" s="2" customFormat="1" ht="24.15" customHeight="1">
      <c r="A199" s="40"/>
      <c r="B199" s="41"/>
      <c r="C199" s="244" t="s">
        <v>316</v>
      </c>
      <c r="D199" s="244" t="s">
        <v>149</v>
      </c>
      <c r="E199" s="245" t="s">
        <v>668</v>
      </c>
      <c r="F199" s="246" t="s">
        <v>669</v>
      </c>
      <c r="G199" s="247" t="s">
        <v>422</v>
      </c>
      <c r="H199" s="248">
        <v>3</v>
      </c>
      <c r="I199" s="249"/>
      <c r="J199" s="250">
        <f>ROUND(I199*H199,2)</f>
        <v>0</v>
      </c>
      <c r="K199" s="246" t="s">
        <v>153</v>
      </c>
      <c r="L199" s="43"/>
      <c r="M199" s="251" t="s">
        <v>1</v>
      </c>
      <c r="N199" s="252" t="s">
        <v>40</v>
      </c>
      <c r="O199" s="93"/>
      <c r="P199" s="253">
        <f>O199*H199</f>
        <v>0</v>
      </c>
      <c r="Q199" s="253">
        <v>0</v>
      </c>
      <c r="R199" s="253">
        <f>Q199*H199</f>
        <v>0</v>
      </c>
      <c r="S199" s="253">
        <v>0</v>
      </c>
      <c r="T199" s="25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55" t="s">
        <v>154</v>
      </c>
      <c r="AT199" s="255" t="s">
        <v>149</v>
      </c>
      <c r="AU199" s="255" t="s">
        <v>87</v>
      </c>
      <c r="AY199" s="17" t="s">
        <v>147</v>
      </c>
      <c r="BE199" s="145">
        <f>IF(N199="základní",J199,0)</f>
        <v>0</v>
      </c>
      <c r="BF199" s="145">
        <f>IF(N199="snížená",J199,0)</f>
        <v>0</v>
      </c>
      <c r="BG199" s="145">
        <f>IF(N199="zákl. přenesená",J199,0)</f>
        <v>0</v>
      </c>
      <c r="BH199" s="145">
        <f>IF(N199="sníž. přenesená",J199,0)</f>
        <v>0</v>
      </c>
      <c r="BI199" s="145">
        <f>IF(N199="nulová",J199,0)</f>
        <v>0</v>
      </c>
      <c r="BJ199" s="17" t="s">
        <v>80</v>
      </c>
      <c r="BK199" s="145">
        <f>ROUND(I199*H199,2)</f>
        <v>0</v>
      </c>
      <c r="BL199" s="17" t="s">
        <v>154</v>
      </c>
      <c r="BM199" s="255" t="s">
        <v>670</v>
      </c>
    </row>
    <row r="200" s="2" customFormat="1" ht="16.5" customHeight="1">
      <c r="A200" s="40"/>
      <c r="B200" s="41"/>
      <c r="C200" s="279" t="s">
        <v>323</v>
      </c>
      <c r="D200" s="279" t="s">
        <v>204</v>
      </c>
      <c r="E200" s="280" t="s">
        <v>671</v>
      </c>
      <c r="F200" s="281" t="s">
        <v>672</v>
      </c>
      <c r="G200" s="282" t="s">
        <v>422</v>
      </c>
      <c r="H200" s="283">
        <v>3</v>
      </c>
      <c r="I200" s="284"/>
      <c r="J200" s="285">
        <f>ROUND(I200*H200,2)</f>
        <v>0</v>
      </c>
      <c r="K200" s="281" t="s">
        <v>153</v>
      </c>
      <c r="L200" s="286"/>
      <c r="M200" s="287" t="s">
        <v>1</v>
      </c>
      <c r="N200" s="288" t="s">
        <v>40</v>
      </c>
      <c r="O200" s="93"/>
      <c r="P200" s="253">
        <f>O200*H200</f>
        <v>0</v>
      </c>
      <c r="Q200" s="253">
        <v>0.0050000000000000001</v>
      </c>
      <c r="R200" s="253">
        <f>Q200*H200</f>
        <v>0.014999999999999999</v>
      </c>
      <c r="S200" s="253">
        <v>0</v>
      </c>
      <c r="T200" s="25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55" t="s">
        <v>448</v>
      </c>
      <c r="AT200" s="255" t="s">
        <v>204</v>
      </c>
      <c r="AU200" s="255" t="s">
        <v>87</v>
      </c>
      <c r="AY200" s="17" t="s">
        <v>147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7" t="s">
        <v>80</v>
      </c>
      <c r="BK200" s="145">
        <f>ROUND(I200*H200,2)</f>
        <v>0</v>
      </c>
      <c r="BL200" s="17" t="s">
        <v>448</v>
      </c>
      <c r="BM200" s="255" t="s">
        <v>673</v>
      </c>
    </row>
    <row r="201" s="2" customFormat="1" ht="33" customHeight="1">
      <c r="A201" s="40"/>
      <c r="B201" s="41"/>
      <c r="C201" s="244" t="s">
        <v>329</v>
      </c>
      <c r="D201" s="244" t="s">
        <v>149</v>
      </c>
      <c r="E201" s="245" t="s">
        <v>420</v>
      </c>
      <c r="F201" s="246" t="s">
        <v>421</v>
      </c>
      <c r="G201" s="247" t="s">
        <v>422</v>
      </c>
      <c r="H201" s="248">
        <v>6</v>
      </c>
      <c r="I201" s="249"/>
      <c r="J201" s="250">
        <f>ROUND(I201*H201,2)</f>
        <v>0</v>
      </c>
      <c r="K201" s="246" t="s">
        <v>153</v>
      </c>
      <c r="L201" s="43"/>
      <c r="M201" s="251" t="s">
        <v>1</v>
      </c>
      <c r="N201" s="252" t="s">
        <v>40</v>
      </c>
      <c r="O201" s="93"/>
      <c r="P201" s="253">
        <f>O201*H201</f>
        <v>0</v>
      </c>
      <c r="Q201" s="253">
        <v>0</v>
      </c>
      <c r="R201" s="253">
        <f>Q201*H201</f>
        <v>0</v>
      </c>
      <c r="S201" s="253">
        <v>0</v>
      </c>
      <c r="T201" s="25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55" t="s">
        <v>154</v>
      </c>
      <c r="AT201" s="255" t="s">
        <v>149</v>
      </c>
      <c r="AU201" s="255" t="s">
        <v>87</v>
      </c>
      <c r="AY201" s="17" t="s">
        <v>147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7" t="s">
        <v>80</v>
      </c>
      <c r="BK201" s="145">
        <f>ROUND(I201*H201,2)</f>
        <v>0</v>
      </c>
      <c r="BL201" s="17" t="s">
        <v>154</v>
      </c>
      <c r="BM201" s="255" t="s">
        <v>674</v>
      </c>
    </row>
    <row r="202" s="2" customFormat="1" ht="24.15" customHeight="1">
      <c r="A202" s="40"/>
      <c r="B202" s="41"/>
      <c r="C202" s="279" t="s">
        <v>335</v>
      </c>
      <c r="D202" s="279" t="s">
        <v>204</v>
      </c>
      <c r="E202" s="280" t="s">
        <v>425</v>
      </c>
      <c r="F202" s="281" t="s">
        <v>426</v>
      </c>
      <c r="G202" s="282" t="s">
        <v>422</v>
      </c>
      <c r="H202" s="283">
        <v>6</v>
      </c>
      <c r="I202" s="284"/>
      <c r="J202" s="285">
        <f>ROUND(I202*H202,2)</f>
        <v>0</v>
      </c>
      <c r="K202" s="281" t="s">
        <v>153</v>
      </c>
      <c r="L202" s="286"/>
      <c r="M202" s="287" t="s">
        <v>1</v>
      </c>
      <c r="N202" s="288" t="s">
        <v>40</v>
      </c>
      <c r="O202" s="93"/>
      <c r="P202" s="253">
        <f>O202*H202</f>
        <v>0</v>
      </c>
      <c r="Q202" s="253">
        <v>0.00059999999999999995</v>
      </c>
      <c r="R202" s="253">
        <f>Q202*H202</f>
        <v>0.0035999999999999999</v>
      </c>
      <c r="S202" s="253">
        <v>0</v>
      </c>
      <c r="T202" s="254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55" t="s">
        <v>187</v>
      </c>
      <c r="AT202" s="255" t="s">
        <v>204</v>
      </c>
      <c r="AU202" s="255" t="s">
        <v>87</v>
      </c>
      <c r="AY202" s="17" t="s">
        <v>147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7" t="s">
        <v>80</v>
      </c>
      <c r="BK202" s="145">
        <f>ROUND(I202*H202,2)</f>
        <v>0</v>
      </c>
      <c r="BL202" s="17" t="s">
        <v>154</v>
      </c>
      <c r="BM202" s="255" t="s">
        <v>675</v>
      </c>
    </row>
    <row r="203" s="2" customFormat="1" ht="33" customHeight="1">
      <c r="A203" s="40"/>
      <c r="B203" s="41"/>
      <c r="C203" s="244" t="s">
        <v>343</v>
      </c>
      <c r="D203" s="244" t="s">
        <v>149</v>
      </c>
      <c r="E203" s="245" t="s">
        <v>436</v>
      </c>
      <c r="F203" s="246" t="s">
        <v>437</v>
      </c>
      <c r="G203" s="247" t="s">
        <v>422</v>
      </c>
      <c r="H203" s="248">
        <v>1</v>
      </c>
      <c r="I203" s="249"/>
      <c r="J203" s="250">
        <f>ROUND(I203*H203,2)</f>
        <v>0</v>
      </c>
      <c r="K203" s="246" t="s">
        <v>153</v>
      </c>
      <c r="L203" s="43"/>
      <c r="M203" s="251" t="s">
        <v>1</v>
      </c>
      <c r="N203" s="252" t="s">
        <v>40</v>
      </c>
      <c r="O203" s="93"/>
      <c r="P203" s="253">
        <f>O203*H203</f>
        <v>0</v>
      </c>
      <c r="Q203" s="253">
        <v>1.0000000000000001E-05</v>
      </c>
      <c r="R203" s="253">
        <f>Q203*H203</f>
        <v>1.0000000000000001E-05</v>
      </c>
      <c r="S203" s="253">
        <v>0</v>
      </c>
      <c r="T203" s="25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55" t="s">
        <v>154</v>
      </c>
      <c r="AT203" s="255" t="s">
        <v>149</v>
      </c>
      <c r="AU203" s="255" t="s">
        <v>87</v>
      </c>
      <c r="AY203" s="17" t="s">
        <v>147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7" t="s">
        <v>80</v>
      </c>
      <c r="BK203" s="145">
        <f>ROUND(I203*H203,2)</f>
        <v>0</v>
      </c>
      <c r="BL203" s="17" t="s">
        <v>154</v>
      </c>
      <c r="BM203" s="255" t="s">
        <v>676</v>
      </c>
    </row>
    <row r="204" s="2" customFormat="1" ht="24.15" customHeight="1">
      <c r="A204" s="40"/>
      <c r="B204" s="41"/>
      <c r="C204" s="279" t="s">
        <v>349</v>
      </c>
      <c r="D204" s="279" t="s">
        <v>204</v>
      </c>
      <c r="E204" s="280" t="s">
        <v>677</v>
      </c>
      <c r="F204" s="281" t="s">
        <v>678</v>
      </c>
      <c r="G204" s="282" t="s">
        <v>422</v>
      </c>
      <c r="H204" s="283">
        <v>1</v>
      </c>
      <c r="I204" s="284"/>
      <c r="J204" s="285">
        <f>ROUND(I204*H204,2)</f>
        <v>0</v>
      </c>
      <c r="K204" s="281" t="s">
        <v>153</v>
      </c>
      <c r="L204" s="286"/>
      <c r="M204" s="287" t="s">
        <v>1</v>
      </c>
      <c r="N204" s="288" t="s">
        <v>40</v>
      </c>
      <c r="O204" s="93"/>
      <c r="P204" s="253">
        <f>O204*H204</f>
        <v>0</v>
      </c>
      <c r="Q204" s="253">
        <v>0.001</v>
      </c>
      <c r="R204" s="253">
        <f>Q204*H204</f>
        <v>0.001</v>
      </c>
      <c r="S204" s="253">
        <v>0</v>
      </c>
      <c r="T204" s="25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55" t="s">
        <v>187</v>
      </c>
      <c r="AT204" s="255" t="s">
        <v>204</v>
      </c>
      <c r="AU204" s="255" t="s">
        <v>87</v>
      </c>
      <c r="AY204" s="17" t="s">
        <v>147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7" t="s">
        <v>80</v>
      </c>
      <c r="BK204" s="145">
        <f>ROUND(I204*H204,2)</f>
        <v>0</v>
      </c>
      <c r="BL204" s="17" t="s">
        <v>154</v>
      </c>
      <c r="BM204" s="255" t="s">
        <v>679</v>
      </c>
    </row>
    <row r="205" s="12" customFormat="1" ht="20.88" customHeight="1">
      <c r="A205" s="12"/>
      <c r="B205" s="228"/>
      <c r="C205" s="229"/>
      <c r="D205" s="230" t="s">
        <v>74</v>
      </c>
      <c r="E205" s="242" t="s">
        <v>462</v>
      </c>
      <c r="F205" s="242" t="s">
        <v>463</v>
      </c>
      <c r="G205" s="229"/>
      <c r="H205" s="229"/>
      <c r="I205" s="232"/>
      <c r="J205" s="243">
        <f>BK205</f>
        <v>0</v>
      </c>
      <c r="K205" s="229"/>
      <c r="L205" s="234"/>
      <c r="M205" s="235"/>
      <c r="N205" s="236"/>
      <c r="O205" s="236"/>
      <c r="P205" s="237">
        <f>SUM(P206:P216)</f>
        <v>0</v>
      </c>
      <c r="Q205" s="236"/>
      <c r="R205" s="237">
        <f>SUM(R206:R216)</f>
        <v>1.0265899999999999</v>
      </c>
      <c r="S205" s="236"/>
      <c r="T205" s="238">
        <f>SUM(T206:T216)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39" t="s">
        <v>80</v>
      </c>
      <c r="AT205" s="240" t="s">
        <v>74</v>
      </c>
      <c r="AU205" s="240" t="s">
        <v>84</v>
      </c>
      <c r="AY205" s="239" t="s">
        <v>147</v>
      </c>
      <c r="BK205" s="241">
        <f>SUM(BK206:BK216)</f>
        <v>0</v>
      </c>
    </row>
    <row r="206" s="2" customFormat="1" ht="24.15" customHeight="1">
      <c r="A206" s="40"/>
      <c r="B206" s="41"/>
      <c r="C206" s="244" t="s">
        <v>355</v>
      </c>
      <c r="D206" s="244" t="s">
        <v>149</v>
      </c>
      <c r="E206" s="245" t="s">
        <v>680</v>
      </c>
      <c r="F206" s="246" t="s">
        <v>681</v>
      </c>
      <c r="G206" s="247" t="s">
        <v>422</v>
      </c>
      <c r="H206" s="248">
        <v>2</v>
      </c>
      <c r="I206" s="249"/>
      <c r="J206" s="250">
        <f>ROUND(I206*H206,2)</f>
        <v>0</v>
      </c>
      <c r="K206" s="246" t="s">
        <v>153</v>
      </c>
      <c r="L206" s="43"/>
      <c r="M206" s="251" t="s">
        <v>1</v>
      </c>
      <c r="N206" s="252" t="s">
        <v>40</v>
      </c>
      <c r="O206" s="93"/>
      <c r="P206" s="253">
        <f>O206*H206</f>
        <v>0</v>
      </c>
      <c r="Q206" s="253">
        <v>0.11045000000000001</v>
      </c>
      <c r="R206" s="253">
        <f>Q206*H206</f>
        <v>0.22090000000000001</v>
      </c>
      <c r="S206" s="253">
        <v>0</v>
      </c>
      <c r="T206" s="25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55" t="s">
        <v>154</v>
      </c>
      <c r="AT206" s="255" t="s">
        <v>149</v>
      </c>
      <c r="AU206" s="255" t="s">
        <v>87</v>
      </c>
      <c r="AY206" s="17" t="s">
        <v>147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7" t="s">
        <v>80</v>
      </c>
      <c r="BK206" s="145">
        <f>ROUND(I206*H206,2)</f>
        <v>0</v>
      </c>
      <c r="BL206" s="17" t="s">
        <v>154</v>
      </c>
      <c r="BM206" s="255" t="s">
        <v>682</v>
      </c>
    </row>
    <row r="207" s="2" customFormat="1" ht="24.15" customHeight="1">
      <c r="A207" s="40"/>
      <c r="B207" s="41"/>
      <c r="C207" s="244" t="s">
        <v>360</v>
      </c>
      <c r="D207" s="244" t="s">
        <v>149</v>
      </c>
      <c r="E207" s="245" t="s">
        <v>683</v>
      </c>
      <c r="F207" s="246" t="s">
        <v>684</v>
      </c>
      <c r="G207" s="247" t="s">
        <v>422</v>
      </c>
      <c r="H207" s="248">
        <v>1</v>
      </c>
      <c r="I207" s="249"/>
      <c r="J207" s="250">
        <f>ROUND(I207*H207,2)</f>
        <v>0</v>
      </c>
      <c r="K207" s="246" t="s">
        <v>153</v>
      </c>
      <c r="L207" s="43"/>
      <c r="M207" s="251" t="s">
        <v>1</v>
      </c>
      <c r="N207" s="252" t="s">
        <v>40</v>
      </c>
      <c r="O207" s="93"/>
      <c r="P207" s="253">
        <f>O207*H207</f>
        <v>0</v>
      </c>
      <c r="Q207" s="253">
        <v>0.11045000000000001</v>
      </c>
      <c r="R207" s="253">
        <f>Q207*H207</f>
        <v>0.11045000000000001</v>
      </c>
      <c r="S207" s="253">
        <v>0</v>
      </c>
      <c r="T207" s="25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55" t="s">
        <v>154</v>
      </c>
      <c r="AT207" s="255" t="s">
        <v>149</v>
      </c>
      <c r="AU207" s="255" t="s">
        <v>87</v>
      </c>
      <c r="AY207" s="17" t="s">
        <v>147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7" t="s">
        <v>80</v>
      </c>
      <c r="BK207" s="145">
        <f>ROUND(I207*H207,2)</f>
        <v>0</v>
      </c>
      <c r="BL207" s="17" t="s">
        <v>154</v>
      </c>
      <c r="BM207" s="255" t="s">
        <v>685</v>
      </c>
    </row>
    <row r="208" s="2" customFormat="1" ht="24.15" customHeight="1">
      <c r="A208" s="40"/>
      <c r="B208" s="41"/>
      <c r="C208" s="244" t="s">
        <v>365</v>
      </c>
      <c r="D208" s="244" t="s">
        <v>149</v>
      </c>
      <c r="E208" s="245" t="s">
        <v>686</v>
      </c>
      <c r="F208" s="246" t="s">
        <v>687</v>
      </c>
      <c r="G208" s="247" t="s">
        <v>422</v>
      </c>
      <c r="H208" s="248">
        <v>2</v>
      </c>
      <c r="I208" s="249"/>
      <c r="J208" s="250">
        <f>ROUND(I208*H208,2)</f>
        <v>0</v>
      </c>
      <c r="K208" s="246" t="s">
        <v>153</v>
      </c>
      <c r="L208" s="43"/>
      <c r="M208" s="251" t="s">
        <v>1</v>
      </c>
      <c r="N208" s="252" t="s">
        <v>40</v>
      </c>
      <c r="O208" s="93"/>
      <c r="P208" s="253">
        <f>O208*H208</f>
        <v>0</v>
      </c>
      <c r="Q208" s="253">
        <v>0.012120000000000001</v>
      </c>
      <c r="R208" s="253">
        <f>Q208*H208</f>
        <v>0.024240000000000001</v>
      </c>
      <c r="S208" s="253">
        <v>0</v>
      </c>
      <c r="T208" s="25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55" t="s">
        <v>154</v>
      </c>
      <c r="AT208" s="255" t="s">
        <v>149</v>
      </c>
      <c r="AU208" s="255" t="s">
        <v>87</v>
      </c>
      <c r="AY208" s="17" t="s">
        <v>147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7" t="s">
        <v>80</v>
      </c>
      <c r="BK208" s="145">
        <f>ROUND(I208*H208,2)</f>
        <v>0</v>
      </c>
      <c r="BL208" s="17" t="s">
        <v>154</v>
      </c>
      <c r="BM208" s="255" t="s">
        <v>688</v>
      </c>
    </row>
    <row r="209" s="2" customFormat="1" ht="24.15" customHeight="1">
      <c r="A209" s="40"/>
      <c r="B209" s="41"/>
      <c r="C209" s="244" t="s">
        <v>371</v>
      </c>
      <c r="D209" s="244" t="s">
        <v>149</v>
      </c>
      <c r="E209" s="245" t="s">
        <v>689</v>
      </c>
      <c r="F209" s="246" t="s">
        <v>690</v>
      </c>
      <c r="G209" s="247" t="s">
        <v>422</v>
      </c>
      <c r="H209" s="248">
        <v>1</v>
      </c>
      <c r="I209" s="249"/>
      <c r="J209" s="250">
        <f>ROUND(I209*H209,2)</f>
        <v>0</v>
      </c>
      <c r="K209" s="246" t="s">
        <v>153</v>
      </c>
      <c r="L209" s="43"/>
      <c r="M209" s="251" t="s">
        <v>1</v>
      </c>
      <c r="N209" s="252" t="s">
        <v>40</v>
      </c>
      <c r="O209" s="93"/>
      <c r="P209" s="253">
        <f>O209*H209</f>
        <v>0</v>
      </c>
      <c r="Q209" s="253">
        <v>0.024240000000000001</v>
      </c>
      <c r="R209" s="253">
        <f>Q209*H209</f>
        <v>0.024240000000000001</v>
      </c>
      <c r="S209" s="253">
        <v>0</v>
      </c>
      <c r="T209" s="25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55" t="s">
        <v>154</v>
      </c>
      <c r="AT209" s="255" t="s">
        <v>149</v>
      </c>
      <c r="AU209" s="255" t="s">
        <v>87</v>
      </c>
      <c r="AY209" s="17" t="s">
        <v>147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7" t="s">
        <v>80</v>
      </c>
      <c r="BK209" s="145">
        <f>ROUND(I209*H209,2)</f>
        <v>0</v>
      </c>
      <c r="BL209" s="17" t="s">
        <v>154</v>
      </c>
      <c r="BM209" s="255" t="s">
        <v>691</v>
      </c>
    </row>
    <row r="210" s="2" customFormat="1" ht="24.15" customHeight="1">
      <c r="A210" s="40"/>
      <c r="B210" s="41"/>
      <c r="C210" s="244" t="s">
        <v>376</v>
      </c>
      <c r="D210" s="244" t="s">
        <v>149</v>
      </c>
      <c r="E210" s="245" t="s">
        <v>692</v>
      </c>
      <c r="F210" s="246" t="s">
        <v>693</v>
      </c>
      <c r="G210" s="247" t="s">
        <v>422</v>
      </c>
      <c r="H210" s="248">
        <v>3</v>
      </c>
      <c r="I210" s="249"/>
      <c r="J210" s="250">
        <f>ROUND(I210*H210,2)</f>
        <v>0</v>
      </c>
      <c r="K210" s="246" t="s">
        <v>153</v>
      </c>
      <c r="L210" s="43"/>
      <c r="M210" s="251" t="s">
        <v>1</v>
      </c>
      <c r="N210" s="252" t="s">
        <v>40</v>
      </c>
      <c r="O210" s="93"/>
      <c r="P210" s="253">
        <f>O210*H210</f>
        <v>0</v>
      </c>
      <c r="Q210" s="253">
        <v>0</v>
      </c>
      <c r="R210" s="253">
        <f>Q210*H210</f>
        <v>0</v>
      </c>
      <c r="S210" s="253">
        <v>0</v>
      </c>
      <c r="T210" s="25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55" t="s">
        <v>154</v>
      </c>
      <c r="AT210" s="255" t="s">
        <v>149</v>
      </c>
      <c r="AU210" s="255" t="s">
        <v>87</v>
      </c>
      <c r="AY210" s="17" t="s">
        <v>147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7" t="s">
        <v>80</v>
      </c>
      <c r="BK210" s="145">
        <f>ROUND(I210*H210,2)</f>
        <v>0</v>
      </c>
      <c r="BL210" s="17" t="s">
        <v>154</v>
      </c>
      <c r="BM210" s="255" t="s">
        <v>694</v>
      </c>
    </row>
    <row r="211" s="2" customFormat="1" ht="33" customHeight="1">
      <c r="A211" s="40"/>
      <c r="B211" s="41"/>
      <c r="C211" s="244" t="s">
        <v>381</v>
      </c>
      <c r="D211" s="244" t="s">
        <v>149</v>
      </c>
      <c r="E211" s="245" t="s">
        <v>695</v>
      </c>
      <c r="F211" s="246" t="s">
        <v>696</v>
      </c>
      <c r="G211" s="247" t="s">
        <v>422</v>
      </c>
      <c r="H211" s="248">
        <v>3</v>
      </c>
      <c r="I211" s="249"/>
      <c r="J211" s="250">
        <f>ROUND(I211*H211,2)</f>
        <v>0</v>
      </c>
      <c r="K211" s="246" t="s">
        <v>153</v>
      </c>
      <c r="L211" s="43"/>
      <c r="M211" s="251" t="s">
        <v>1</v>
      </c>
      <c r="N211" s="252" t="s">
        <v>40</v>
      </c>
      <c r="O211" s="93"/>
      <c r="P211" s="253">
        <f>O211*H211</f>
        <v>0</v>
      </c>
      <c r="Q211" s="253">
        <v>0.21007999999999999</v>
      </c>
      <c r="R211" s="253">
        <f>Q211*H211</f>
        <v>0.63023999999999991</v>
      </c>
      <c r="S211" s="253">
        <v>0</v>
      </c>
      <c r="T211" s="25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55" t="s">
        <v>154</v>
      </c>
      <c r="AT211" s="255" t="s">
        <v>149</v>
      </c>
      <c r="AU211" s="255" t="s">
        <v>87</v>
      </c>
      <c r="AY211" s="17" t="s">
        <v>147</v>
      </c>
      <c r="BE211" s="145">
        <f>IF(N211="základní",J211,0)</f>
        <v>0</v>
      </c>
      <c r="BF211" s="145">
        <f>IF(N211="snížená",J211,0)</f>
        <v>0</v>
      </c>
      <c r="BG211" s="145">
        <f>IF(N211="zákl. přenesená",J211,0)</f>
        <v>0</v>
      </c>
      <c r="BH211" s="145">
        <f>IF(N211="sníž. přenesená",J211,0)</f>
        <v>0</v>
      </c>
      <c r="BI211" s="145">
        <f>IF(N211="nulová",J211,0)</f>
        <v>0</v>
      </c>
      <c r="BJ211" s="17" t="s">
        <v>80</v>
      </c>
      <c r="BK211" s="145">
        <f>ROUND(I211*H211,2)</f>
        <v>0</v>
      </c>
      <c r="BL211" s="17" t="s">
        <v>154</v>
      </c>
      <c r="BM211" s="255" t="s">
        <v>697</v>
      </c>
    </row>
    <row r="212" s="2" customFormat="1" ht="16.5" customHeight="1">
      <c r="A212" s="40"/>
      <c r="B212" s="41"/>
      <c r="C212" s="279" t="s">
        <v>386</v>
      </c>
      <c r="D212" s="279" t="s">
        <v>204</v>
      </c>
      <c r="E212" s="280" t="s">
        <v>698</v>
      </c>
      <c r="F212" s="281" t="s">
        <v>699</v>
      </c>
      <c r="G212" s="282" t="s">
        <v>422</v>
      </c>
      <c r="H212" s="283">
        <v>3</v>
      </c>
      <c r="I212" s="284"/>
      <c r="J212" s="285">
        <f>ROUND(I212*H212,2)</f>
        <v>0</v>
      </c>
      <c r="K212" s="281" t="s">
        <v>153</v>
      </c>
      <c r="L212" s="286"/>
      <c r="M212" s="287" t="s">
        <v>1</v>
      </c>
      <c r="N212" s="288" t="s">
        <v>40</v>
      </c>
      <c r="O212" s="93"/>
      <c r="P212" s="253">
        <f>O212*H212</f>
        <v>0</v>
      </c>
      <c r="Q212" s="253">
        <v>0.001</v>
      </c>
      <c r="R212" s="253">
        <f>Q212*H212</f>
        <v>0.0030000000000000001</v>
      </c>
      <c r="S212" s="253">
        <v>0</v>
      </c>
      <c r="T212" s="25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55" t="s">
        <v>187</v>
      </c>
      <c r="AT212" s="255" t="s">
        <v>204</v>
      </c>
      <c r="AU212" s="255" t="s">
        <v>87</v>
      </c>
      <c r="AY212" s="17" t="s">
        <v>147</v>
      </c>
      <c r="BE212" s="145">
        <f>IF(N212="základní",J212,0)</f>
        <v>0</v>
      </c>
      <c r="BF212" s="145">
        <f>IF(N212="snížená",J212,0)</f>
        <v>0</v>
      </c>
      <c r="BG212" s="145">
        <f>IF(N212="zákl. přenesená",J212,0)</f>
        <v>0</v>
      </c>
      <c r="BH212" s="145">
        <f>IF(N212="sníž. přenesená",J212,0)</f>
        <v>0</v>
      </c>
      <c r="BI212" s="145">
        <f>IF(N212="nulová",J212,0)</f>
        <v>0</v>
      </c>
      <c r="BJ212" s="17" t="s">
        <v>80</v>
      </c>
      <c r="BK212" s="145">
        <f>ROUND(I212*H212,2)</f>
        <v>0</v>
      </c>
      <c r="BL212" s="17" t="s">
        <v>154</v>
      </c>
      <c r="BM212" s="255" t="s">
        <v>700</v>
      </c>
    </row>
    <row r="213" s="2" customFormat="1" ht="21.75" customHeight="1">
      <c r="A213" s="40"/>
      <c r="B213" s="41"/>
      <c r="C213" s="244" t="s">
        <v>390</v>
      </c>
      <c r="D213" s="244" t="s">
        <v>149</v>
      </c>
      <c r="E213" s="245" t="s">
        <v>514</v>
      </c>
      <c r="F213" s="246" t="s">
        <v>515</v>
      </c>
      <c r="G213" s="247" t="s">
        <v>165</v>
      </c>
      <c r="H213" s="248">
        <v>104</v>
      </c>
      <c r="I213" s="249"/>
      <c r="J213" s="250">
        <f>ROUND(I213*H213,2)</f>
        <v>0</v>
      </c>
      <c r="K213" s="246" t="s">
        <v>153</v>
      </c>
      <c r="L213" s="43"/>
      <c r="M213" s="251" t="s">
        <v>1</v>
      </c>
      <c r="N213" s="252" t="s">
        <v>40</v>
      </c>
      <c r="O213" s="93"/>
      <c r="P213" s="253">
        <f>O213*H213</f>
        <v>0</v>
      </c>
      <c r="Q213" s="253">
        <v>0.00012999999999999999</v>
      </c>
      <c r="R213" s="253">
        <f>Q213*H213</f>
        <v>0.013519999999999999</v>
      </c>
      <c r="S213" s="253">
        <v>0</v>
      </c>
      <c r="T213" s="25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55" t="s">
        <v>154</v>
      </c>
      <c r="AT213" s="255" t="s">
        <v>149</v>
      </c>
      <c r="AU213" s="255" t="s">
        <v>87</v>
      </c>
      <c r="AY213" s="17" t="s">
        <v>147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7" t="s">
        <v>80</v>
      </c>
      <c r="BK213" s="145">
        <f>ROUND(I213*H213,2)</f>
        <v>0</v>
      </c>
      <c r="BL213" s="17" t="s">
        <v>154</v>
      </c>
      <c r="BM213" s="255" t="s">
        <v>701</v>
      </c>
    </row>
    <row r="214" s="13" customFormat="1">
      <c r="A214" s="13"/>
      <c r="B214" s="256"/>
      <c r="C214" s="257"/>
      <c r="D214" s="258" t="s">
        <v>156</v>
      </c>
      <c r="E214" s="259" t="s">
        <v>1</v>
      </c>
      <c r="F214" s="260" t="s">
        <v>702</v>
      </c>
      <c r="G214" s="257"/>
      <c r="H214" s="261">
        <v>104</v>
      </c>
      <c r="I214" s="262"/>
      <c r="J214" s="257"/>
      <c r="K214" s="257"/>
      <c r="L214" s="263"/>
      <c r="M214" s="264"/>
      <c r="N214" s="265"/>
      <c r="O214" s="265"/>
      <c r="P214" s="265"/>
      <c r="Q214" s="265"/>
      <c r="R214" s="265"/>
      <c r="S214" s="265"/>
      <c r="T214" s="26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67" t="s">
        <v>156</v>
      </c>
      <c r="AU214" s="267" t="s">
        <v>87</v>
      </c>
      <c r="AV214" s="13" t="s">
        <v>84</v>
      </c>
      <c r="AW214" s="13" t="s">
        <v>30</v>
      </c>
      <c r="AX214" s="13" t="s">
        <v>80</v>
      </c>
      <c r="AY214" s="267" t="s">
        <v>147</v>
      </c>
    </row>
    <row r="215" s="2" customFormat="1" ht="24.15" customHeight="1">
      <c r="A215" s="40"/>
      <c r="B215" s="41"/>
      <c r="C215" s="244" t="s">
        <v>395</v>
      </c>
      <c r="D215" s="244" t="s">
        <v>149</v>
      </c>
      <c r="E215" s="245" t="s">
        <v>703</v>
      </c>
      <c r="F215" s="246" t="s">
        <v>704</v>
      </c>
      <c r="G215" s="247" t="s">
        <v>165</v>
      </c>
      <c r="H215" s="248">
        <v>4</v>
      </c>
      <c r="I215" s="249"/>
      <c r="J215" s="250">
        <f>ROUND(I215*H215,2)</f>
        <v>0</v>
      </c>
      <c r="K215" s="246" t="s">
        <v>1</v>
      </c>
      <c r="L215" s="43"/>
      <c r="M215" s="251" t="s">
        <v>1</v>
      </c>
      <c r="N215" s="252" t="s">
        <v>40</v>
      </c>
      <c r="O215" s="93"/>
      <c r="P215" s="253">
        <f>O215*H215</f>
        <v>0</v>
      </c>
      <c r="Q215" s="253">
        <v>0</v>
      </c>
      <c r="R215" s="253">
        <f>Q215*H215</f>
        <v>0</v>
      </c>
      <c r="S215" s="253">
        <v>0</v>
      </c>
      <c r="T215" s="25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55" t="s">
        <v>154</v>
      </c>
      <c r="AT215" s="255" t="s">
        <v>149</v>
      </c>
      <c r="AU215" s="255" t="s">
        <v>87</v>
      </c>
      <c r="AY215" s="17" t="s">
        <v>147</v>
      </c>
      <c r="BE215" s="145">
        <f>IF(N215="základní",J215,0)</f>
        <v>0</v>
      </c>
      <c r="BF215" s="145">
        <f>IF(N215="snížená",J215,0)</f>
        <v>0</v>
      </c>
      <c r="BG215" s="145">
        <f>IF(N215="zákl. přenesená",J215,0)</f>
        <v>0</v>
      </c>
      <c r="BH215" s="145">
        <f>IF(N215="sníž. přenesená",J215,0)</f>
        <v>0</v>
      </c>
      <c r="BI215" s="145">
        <f>IF(N215="nulová",J215,0)</f>
        <v>0</v>
      </c>
      <c r="BJ215" s="17" t="s">
        <v>80</v>
      </c>
      <c r="BK215" s="145">
        <f>ROUND(I215*H215,2)</f>
        <v>0</v>
      </c>
      <c r="BL215" s="17" t="s">
        <v>154</v>
      </c>
      <c r="BM215" s="255" t="s">
        <v>705</v>
      </c>
    </row>
    <row r="216" s="2" customFormat="1" ht="24.15" customHeight="1">
      <c r="A216" s="40"/>
      <c r="B216" s="41"/>
      <c r="C216" s="244" t="s">
        <v>399</v>
      </c>
      <c r="D216" s="244" t="s">
        <v>149</v>
      </c>
      <c r="E216" s="245" t="s">
        <v>459</v>
      </c>
      <c r="F216" s="246" t="s">
        <v>460</v>
      </c>
      <c r="G216" s="247" t="s">
        <v>194</v>
      </c>
      <c r="H216" s="248">
        <v>2.625</v>
      </c>
      <c r="I216" s="249"/>
      <c r="J216" s="250">
        <f>ROUND(I216*H216,2)</f>
        <v>0</v>
      </c>
      <c r="K216" s="246" t="s">
        <v>153</v>
      </c>
      <c r="L216" s="43"/>
      <c r="M216" s="251" t="s">
        <v>1</v>
      </c>
      <c r="N216" s="252" t="s">
        <v>40</v>
      </c>
      <c r="O216" s="93"/>
      <c r="P216" s="253">
        <f>O216*H216</f>
        <v>0</v>
      </c>
      <c r="Q216" s="253">
        <v>0</v>
      </c>
      <c r="R216" s="253">
        <f>Q216*H216</f>
        <v>0</v>
      </c>
      <c r="S216" s="253">
        <v>0</v>
      </c>
      <c r="T216" s="25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55" t="s">
        <v>154</v>
      </c>
      <c r="AT216" s="255" t="s">
        <v>149</v>
      </c>
      <c r="AU216" s="255" t="s">
        <v>87</v>
      </c>
      <c r="AY216" s="17" t="s">
        <v>147</v>
      </c>
      <c r="BE216" s="145">
        <f>IF(N216="základní",J216,0)</f>
        <v>0</v>
      </c>
      <c r="BF216" s="145">
        <f>IF(N216="snížená",J216,0)</f>
        <v>0</v>
      </c>
      <c r="BG216" s="145">
        <f>IF(N216="zákl. přenesená",J216,0)</f>
        <v>0</v>
      </c>
      <c r="BH216" s="145">
        <f>IF(N216="sníž. přenesená",J216,0)</f>
        <v>0</v>
      </c>
      <c r="BI216" s="145">
        <f>IF(N216="nulová",J216,0)</f>
        <v>0</v>
      </c>
      <c r="BJ216" s="17" t="s">
        <v>80</v>
      </c>
      <c r="BK216" s="145">
        <f>ROUND(I216*H216,2)</f>
        <v>0</v>
      </c>
      <c r="BL216" s="17" t="s">
        <v>154</v>
      </c>
      <c r="BM216" s="255" t="s">
        <v>706</v>
      </c>
    </row>
    <row r="217" s="12" customFormat="1" ht="22.8" customHeight="1">
      <c r="A217" s="12"/>
      <c r="B217" s="228"/>
      <c r="C217" s="229"/>
      <c r="D217" s="230" t="s">
        <v>74</v>
      </c>
      <c r="E217" s="242" t="s">
        <v>462</v>
      </c>
      <c r="F217" s="242" t="s">
        <v>463</v>
      </c>
      <c r="G217" s="229"/>
      <c r="H217" s="229"/>
      <c r="I217" s="232"/>
      <c r="J217" s="243">
        <f>BK217</f>
        <v>0</v>
      </c>
      <c r="K217" s="229"/>
      <c r="L217" s="234"/>
      <c r="M217" s="235"/>
      <c r="N217" s="236"/>
      <c r="O217" s="236"/>
      <c r="P217" s="237">
        <f>SUM(P218:P220)</f>
        <v>0</v>
      </c>
      <c r="Q217" s="236"/>
      <c r="R217" s="237">
        <f>SUM(R218:R220)</f>
        <v>0</v>
      </c>
      <c r="S217" s="236"/>
      <c r="T217" s="238">
        <f>SUM(T218:T220)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39" t="s">
        <v>80</v>
      </c>
      <c r="AT217" s="240" t="s">
        <v>74</v>
      </c>
      <c r="AU217" s="240" t="s">
        <v>80</v>
      </c>
      <c r="AY217" s="239" t="s">
        <v>147</v>
      </c>
      <c r="BK217" s="241">
        <f>SUM(BK218:BK220)</f>
        <v>0</v>
      </c>
    </row>
    <row r="218" s="2" customFormat="1" ht="21.75" customHeight="1">
      <c r="A218" s="40"/>
      <c r="B218" s="41"/>
      <c r="C218" s="244" t="s">
        <v>403</v>
      </c>
      <c r="D218" s="244" t="s">
        <v>149</v>
      </c>
      <c r="E218" s="245" t="s">
        <v>707</v>
      </c>
      <c r="F218" s="246" t="s">
        <v>708</v>
      </c>
      <c r="G218" s="247" t="s">
        <v>165</v>
      </c>
      <c r="H218" s="248">
        <v>104</v>
      </c>
      <c r="I218" s="249"/>
      <c r="J218" s="250">
        <f>ROUND(I218*H218,2)</f>
        <v>0</v>
      </c>
      <c r="K218" s="246" t="s">
        <v>153</v>
      </c>
      <c r="L218" s="43"/>
      <c r="M218" s="251" t="s">
        <v>1</v>
      </c>
      <c r="N218" s="252" t="s">
        <v>40</v>
      </c>
      <c r="O218" s="93"/>
      <c r="P218" s="253">
        <f>O218*H218</f>
        <v>0</v>
      </c>
      <c r="Q218" s="253">
        <v>0</v>
      </c>
      <c r="R218" s="253">
        <f>Q218*H218</f>
        <v>0</v>
      </c>
      <c r="S218" s="253">
        <v>0</v>
      </c>
      <c r="T218" s="254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55" t="s">
        <v>154</v>
      </c>
      <c r="AT218" s="255" t="s">
        <v>149</v>
      </c>
      <c r="AU218" s="255" t="s">
        <v>84</v>
      </c>
      <c r="AY218" s="17" t="s">
        <v>147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7" t="s">
        <v>80</v>
      </c>
      <c r="BK218" s="145">
        <f>ROUND(I218*H218,2)</f>
        <v>0</v>
      </c>
      <c r="BL218" s="17" t="s">
        <v>154</v>
      </c>
      <c r="BM218" s="255" t="s">
        <v>709</v>
      </c>
    </row>
    <row r="219" s="2" customFormat="1" ht="21.75" customHeight="1">
      <c r="A219" s="40"/>
      <c r="B219" s="41"/>
      <c r="C219" s="244" t="s">
        <v>410</v>
      </c>
      <c r="D219" s="244" t="s">
        <v>149</v>
      </c>
      <c r="E219" s="245" t="s">
        <v>510</v>
      </c>
      <c r="F219" s="246" t="s">
        <v>511</v>
      </c>
      <c r="G219" s="247" t="s">
        <v>165</v>
      </c>
      <c r="H219" s="248">
        <v>4</v>
      </c>
      <c r="I219" s="249"/>
      <c r="J219" s="250">
        <f>ROUND(I219*H219,2)</f>
        <v>0</v>
      </c>
      <c r="K219" s="246" t="s">
        <v>153</v>
      </c>
      <c r="L219" s="43"/>
      <c r="M219" s="251" t="s">
        <v>1</v>
      </c>
      <c r="N219" s="252" t="s">
        <v>40</v>
      </c>
      <c r="O219" s="93"/>
      <c r="P219" s="253">
        <f>O219*H219</f>
        <v>0</v>
      </c>
      <c r="Q219" s="253">
        <v>0</v>
      </c>
      <c r="R219" s="253">
        <f>Q219*H219</f>
        <v>0</v>
      </c>
      <c r="S219" s="253">
        <v>0</v>
      </c>
      <c r="T219" s="25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55" t="s">
        <v>154</v>
      </c>
      <c r="AT219" s="255" t="s">
        <v>149</v>
      </c>
      <c r="AU219" s="255" t="s">
        <v>84</v>
      </c>
      <c r="AY219" s="17" t="s">
        <v>147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7" t="s">
        <v>80</v>
      </c>
      <c r="BK219" s="145">
        <f>ROUND(I219*H219,2)</f>
        <v>0</v>
      </c>
      <c r="BL219" s="17" t="s">
        <v>154</v>
      </c>
      <c r="BM219" s="255" t="s">
        <v>710</v>
      </c>
    </row>
    <row r="220" s="2" customFormat="1" ht="24.15" customHeight="1">
      <c r="A220" s="40"/>
      <c r="B220" s="41"/>
      <c r="C220" s="244" t="s">
        <v>414</v>
      </c>
      <c r="D220" s="244" t="s">
        <v>149</v>
      </c>
      <c r="E220" s="245" t="s">
        <v>711</v>
      </c>
      <c r="F220" s="246" t="s">
        <v>712</v>
      </c>
      <c r="G220" s="247" t="s">
        <v>165</v>
      </c>
      <c r="H220" s="248">
        <v>100</v>
      </c>
      <c r="I220" s="249"/>
      <c r="J220" s="250">
        <f>ROUND(I220*H220,2)</f>
        <v>0</v>
      </c>
      <c r="K220" s="246" t="s">
        <v>153</v>
      </c>
      <c r="L220" s="43"/>
      <c r="M220" s="251" t="s">
        <v>1</v>
      </c>
      <c r="N220" s="252" t="s">
        <v>40</v>
      </c>
      <c r="O220" s="93"/>
      <c r="P220" s="253">
        <f>O220*H220</f>
        <v>0</v>
      </c>
      <c r="Q220" s="253">
        <v>0</v>
      </c>
      <c r="R220" s="253">
        <f>Q220*H220</f>
        <v>0</v>
      </c>
      <c r="S220" s="253">
        <v>0</v>
      </c>
      <c r="T220" s="25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55" t="s">
        <v>154</v>
      </c>
      <c r="AT220" s="255" t="s">
        <v>149</v>
      </c>
      <c r="AU220" s="255" t="s">
        <v>84</v>
      </c>
      <c r="AY220" s="17" t="s">
        <v>147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7" t="s">
        <v>80</v>
      </c>
      <c r="BK220" s="145">
        <f>ROUND(I220*H220,2)</f>
        <v>0</v>
      </c>
      <c r="BL220" s="17" t="s">
        <v>154</v>
      </c>
      <c r="BM220" s="255" t="s">
        <v>713</v>
      </c>
    </row>
    <row r="221" s="12" customFormat="1" ht="22.8" customHeight="1">
      <c r="A221" s="12"/>
      <c r="B221" s="228"/>
      <c r="C221" s="229"/>
      <c r="D221" s="230" t="s">
        <v>74</v>
      </c>
      <c r="E221" s="242" t="s">
        <v>560</v>
      </c>
      <c r="F221" s="242" t="s">
        <v>561</v>
      </c>
      <c r="G221" s="229"/>
      <c r="H221" s="229"/>
      <c r="I221" s="232"/>
      <c r="J221" s="243">
        <f>BK221</f>
        <v>0</v>
      </c>
      <c r="K221" s="229"/>
      <c r="L221" s="234"/>
      <c r="M221" s="235"/>
      <c r="N221" s="236"/>
      <c r="O221" s="236"/>
      <c r="P221" s="237">
        <f>P222+SUM(P223:P229)</f>
        <v>0</v>
      </c>
      <c r="Q221" s="236"/>
      <c r="R221" s="237">
        <f>R222+SUM(R223:R229)</f>
        <v>0</v>
      </c>
      <c r="S221" s="236"/>
      <c r="T221" s="238">
        <f>T222+SUM(T223:T229)</f>
        <v>59.150999999999996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39" t="s">
        <v>80</v>
      </c>
      <c r="AT221" s="240" t="s">
        <v>74</v>
      </c>
      <c r="AU221" s="240" t="s">
        <v>80</v>
      </c>
      <c r="AY221" s="239" t="s">
        <v>147</v>
      </c>
      <c r="BK221" s="241">
        <f>BK222+SUM(BK223:BK229)</f>
        <v>0</v>
      </c>
    </row>
    <row r="222" s="2" customFormat="1" ht="16.5" customHeight="1">
      <c r="A222" s="40"/>
      <c r="B222" s="41"/>
      <c r="C222" s="244" t="s">
        <v>419</v>
      </c>
      <c r="D222" s="244" t="s">
        <v>149</v>
      </c>
      <c r="E222" s="245" t="s">
        <v>569</v>
      </c>
      <c r="F222" s="246" t="s">
        <v>570</v>
      </c>
      <c r="G222" s="247" t="s">
        <v>165</v>
      </c>
      <c r="H222" s="248">
        <v>2</v>
      </c>
      <c r="I222" s="249"/>
      <c r="J222" s="250">
        <f>ROUND(I222*H222,2)</f>
        <v>0</v>
      </c>
      <c r="K222" s="246" t="s">
        <v>153</v>
      </c>
      <c r="L222" s="43"/>
      <c r="M222" s="251" t="s">
        <v>1</v>
      </c>
      <c r="N222" s="252" t="s">
        <v>40</v>
      </c>
      <c r="O222" s="93"/>
      <c r="P222" s="253">
        <f>O222*H222</f>
        <v>0</v>
      </c>
      <c r="Q222" s="253">
        <v>0</v>
      </c>
      <c r="R222" s="253">
        <f>Q222*H222</f>
        <v>0</v>
      </c>
      <c r="S222" s="253">
        <v>0.20499999999999999</v>
      </c>
      <c r="T222" s="254">
        <f>S222*H222</f>
        <v>0.40999999999999998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55" t="s">
        <v>154</v>
      </c>
      <c r="AT222" s="255" t="s">
        <v>149</v>
      </c>
      <c r="AU222" s="255" t="s">
        <v>84</v>
      </c>
      <c r="AY222" s="17" t="s">
        <v>147</v>
      </c>
      <c r="BE222" s="145">
        <f>IF(N222="základní",J222,0)</f>
        <v>0</v>
      </c>
      <c r="BF222" s="145">
        <f>IF(N222="snížená",J222,0)</f>
        <v>0</v>
      </c>
      <c r="BG222" s="145">
        <f>IF(N222="zákl. přenesená",J222,0)</f>
        <v>0</v>
      </c>
      <c r="BH222" s="145">
        <f>IF(N222="sníž. přenesená",J222,0)</f>
        <v>0</v>
      </c>
      <c r="BI222" s="145">
        <f>IF(N222="nulová",J222,0)</f>
        <v>0</v>
      </c>
      <c r="BJ222" s="17" t="s">
        <v>80</v>
      </c>
      <c r="BK222" s="145">
        <f>ROUND(I222*H222,2)</f>
        <v>0</v>
      </c>
      <c r="BL222" s="17" t="s">
        <v>154</v>
      </c>
      <c r="BM222" s="255" t="s">
        <v>714</v>
      </c>
    </row>
    <row r="223" s="2" customFormat="1" ht="24.15" customHeight="1">
      <c r="A223" s="40"/>
      <c r="B223" s="41"/>
      <c r="C223" s="244" t="s">
        <v>424</v>
      </c>
      <c r="D223" s="244" t="s">
        <v>149</v>
      </c>
      <c r="E223" s="245" t="s">
        <v>715</v>
      </c>
      <c r="F223" s="246" t="s">
        <v>716</v>
      </c>
      <c r="G223" s="247" t="s">
        <v>169</v>
      </c>
      <c r="H223" s="248">
        <v>0.59999999999999998</v>
      </c>
      <c r="I223" s="249"/>
      <c r="J223" s="250">
        <f>ROUND(I223*H223,2)</f>
        <v>0</v>
      </c>
      <c r="K223" s="246" t="s">
        <v>153</v>
      </c>
      <c r="L223" s="43"/>
      <c r="M223" s="251" t="s">
        <v>1</v>
      </c>
      <c r="N223" s="252" t="s">
        <v>40</v>
      </c>
      <c r="O223" s="93"/>
      <c r="P223" s="253">
        <f>O223*H223</f>
        <v>0</v>
      </c>
      <c r="Q223" s="253">
        <v>0</v>
      </c>
      <c r="R223" s="253">
        <f>Q223*H223</f>
        <v>0</v>
      </c>
      <c r="S223" s="253">
        <v>1.76</v>
      </c>
      <c r="T223" s="254">
        <f>S223*H223</f>
        <v>1.0560000000000001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55" t="s">
        <v>154</v>
      </c>
      <c r="AT223" s="255" t="s">
        <v>149</v>
      </c>
      <c r="AU223" s="255" t="s">
        <v>84</v>
      </c>
      <c r="AY223" s="17" t="s">
        <v>147</v>
      </c>
      <c r="BE223" s="145">
        <f>IF(N223="základní",J223,0)</f>
        <v>0</v>
      </c>
      <c r="BF223" s="145">
        <f>IF(N223="snížená",J223,0)</f>
        <v>0</v>
      </c>
      <c r="BG223" s="145">
        <f>IF(N223="zákl. přenesená",J223,0)</f>
        <v>0</v>
      </c>
      <c r="BH223" s="145">
        <f>IF(N223="sníž. přenesená",J223,0)</f>
        <v>0</v>
      </c>
      <c r="BI223" s="145">
        <f>IF(N223="nulová",J223,0)</f>
        <v>0</v>
      </c>
      <c r="BJ223" s="17" t="s">
        <v>80</v>
      </c>
      <c r="BK223" s="145">
        <f>ROUND(I223*H223,2)</f>
        <v>0</v>
      </c>
      <c r="BL223" s="17" t="s">
        <v>154</v>
      </c>
      <c r="BM223" s="255" t="s">
        <v>717</v>
      </c>
    </row>
    <row r="224" s="13" customFormat="1">
      <c r="A224" s="13"/>
      <c r="B224" s="256"/>
      <c r="C224" s="257"/>
      <c r="D224" s="258" t="s">
        <v>156</v>
      </c>
      <c r="E224" s="259" t="s">
        <v>1</v>
      </c>
      <c r="F224" s="260" t="s">
        <v>718</v>
      </c>
      <c r="G224" s="257"/>
      <c r="H224" s="261">
        <v>0.59999999999999998</v>
      </c>
      <c r="I224" s="262"/>
      <c r="J224" s="257"/>
      <c r="K224" s="257"/>
      <c r="L224" s="263"/>
      <c r="M224" s="264"/>
      <c r="N224" s="265"/>
      <c r="O224" s="265"/>
      <c r="P224" s="265"/>
      <c r="Q224" s="265"/>
      <c r="R224" s="265"/>
      <c r="S224" s="265"/>
      <c r="T224" s="26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7" t="s">
        <v>156</v>
      </c>
      <c r="AU224" s="267" t="s">
        <v>84</v>
      </c>
      <c r="AV224" s="13" t="s">
        <v>84</v>
      </c>
      <c r="AW224" s="13" t="s">
        <v>30</v>
      </c>
      <c r="AX224" s="13" t="s">
        <v>80</v>
      </c>
      <c r="AY224" s="267" t="s">
        <v>147</v>
      </c>
    </row>
    <row r="225" s="2" customFormat="1" ht="24.15" customHeight="1">
      <c r="A225" s="40"/>
      <c r="B225" s="41"/>
      <c r="C225" s="244" t="s">
        <v>428</v>
      </c>
      <c r="D225" s="244" t="s">
        <v>149</v>
      </c>
      <c r="E225" s="245" t="s">
        <v>719</v>
      </c>
      <c r="F225" s="246" t="s">
        <v>720</v>
      </c>
      <c r="G225" s="247" t="s">
        <v>169</v>
      </c>
      <c r="H225" s="248">
        <v>0.025000000000000001</v>
      </c>
      <c r="I225" s="249"/>
      <c r="J225" s="250">
        <f>ROUND(I225*H225,2)</f>
        <v>0</v>
      </c>
      <c r="K225" s="246" t="s">
        <v>153</v>
      </c>
      <c r="L225" s="43"/>
      <c r="M225" s="251" t="s">
        <v>1</v>
      </c>
      <c r="N225" s="252" t="s">
        <v>40</v>
      </c>
      <c r="O225" s="93"/>
      <c r="P225" s="253">
        <f>O225*H225</f>
        <v>0</v>
      </c>
      <c r="Q225" s="253">
        <v>0</v>
      </c>
      <c r="R225" s="253">
        <f>Q225*H225</f>
        <v>0</v>
      </c>
      <c r="S225" s="253">
        <v>2.2000000000000002</v>
      </c>
      <c r="T225" s="254">
        <f>S225*H225</f>
        <v>0.055000000000000007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55" t="s">
        <v>154</v>
      </c>
      <c r="AT225" s="255" t="s">
        <v>149</v>
      </c>
      <c r="AU225" s="255" t="s">
        <v>84</v>
      </c>
      <c r="AY225" s="17" t="s">
        <v>147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7" t="s">
        <v>80</v>
      </c>
      <c r="BK225" s="145">
        <f>ROUND(I225*H225,2)</f>
        <v>0</v>
      </c>
      <c r="BL225" s="17" t="s">
        <v>154</v>
      </c>
      <c r="BM225" s="255" t="s">
        <v>721</v>
      </c>
    </row>
    <row r="226" s="13" customFormat="1">
      <c r="A226" s="13"/>
      <c r="B226" s="256"/>
      <c r="C226" s="257"/>
      <c r="D226" s="258" t="s">
        <v>156</v>
      </c>
      <c r="E226" s="259" t="s">
        <v>1</v>
      </c>
      <c r="F226" s="260" t="s">
        <v>722</v>
      </c>
      <c r="G226" s="257"/>
      <c r="H226" s="261">
        <v>0.025000000000000001</v>
      </c>
      <c r="I226" s="262"/>
      <c r="J226" s="257"/>
      <c r="K226" s="257"/>
      <c r="L226" s="263"/>
      <c r="M226" s="264"/>
      <c r="N226" s="265"/>
      <c r="O226" s="265"/>
      <c r="P226" s="265"/>
      <c r="Q226" s="265"/>
      <c r="R226" s="265"/>
      <c r="S226" s="265"/>
      <c r="T226" s="26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7" t="s">
        <v>156</v>
      </c>
      <c r="AU226" s="267" t="s">
        <v>84</v>
      </c>
      <c r="AV226" s="13" t="s">
        <v>84</v>
      </c>
      <c r="AW226" s="13" t="s">
        <v>30</v>
      </c>
      <c r="AX226" s="13" t="s">
        <v>80</v>
      </c>
      <c r="AY226" s="267" t="s">
        <v>147</v>
      </c>
    </row>
    <row r="227" s="2" customFormat="1" ht="24.15" customHeight="1">
      <c r="A227" s="40"/>
      <c r="B227" s="41"/>
      <c r="C227" s="244" t="s">
        <v>432</v>
      </c>
      <c r="D227" s="244" t="s">
        <v>149</v>
      </c>
      <c r="E227" s="245" t="s">
        <v>723</v>
      </c>
      <c r="F227" s="246" t="s">
        <v>724</v>
      </c>
      <c r="G227" s="247" t="s">
        <v>165</v>
      </c>
      <c r="H227" s="248">
        <v>32</v>
      </c>
      <c r="I227" s="249"/>
      <c r="J227" s="250">
        <f>ROUND(I227*H227,2)</f>
        <v>0</v>
      </c>
      <c r="K227" s="246" t="s">
        <v>153</v>
      </c>
      <c r="L227" s="43"/>
      <c r="M227" s="251" t="s">
        <v>1</v>
      </c>
      <c r="N227" s="252" t="s">
        <v>40</v>
      </c>
      <c r="O227" s="93"/>
      <c r="P227" s="253">
        <f>O227*H227</f>
        <v>0</v>
      </c>
      <c r="Q227" s="253">
        <v>0</v>
      </c>
      <c r="R227" s="253">
        <f>Q227*H227</f>
        <v>0</v>
      </c>
      <c r="S227" s="253">
        <v>0.32000000000000001</v>
      </c>
      <c r="T227" s="254">
        <f>S227*H227</f>
        <v>10.24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55" t="s">
        <v>154</v>
      </c>
      <c r="AT227" s="255" t="s">
        <v>149</v>
      </c>
      <c r="AU227" s="255" t="s">
        <v>84</v>
      </c>
      <c r="AY227" s="17" t="s">
        <v>147</v>
      </c>
      <c r="BE227" s="145">
        <f>IF(N227="základní",J227,0)</f>
        <v>0</v>
      </c>
      <c r="BF227" s="145">
        <f>IF(N227="snížená",J227,0)</f>
        <v>0</v>
      </c>
      <c r="BG227" s="145">
        <f>IF(N227="zákl. přenesená",J227,0)</f>
        <v>0</v>
      </c>
      <c r="BH227" s="145">
        <f>IF(N227="sníž. přenesená",J227,0)</f>
        <v>0</v>
      </c>
      <c r="BI227" s="145">
        <f>IF(N227="nulová",J227,0)</f>
        <v>0</v>
      </c>
      <c r="BJ227" s="17" t="s">
        <v>80</v>
      </c>
      <c r="BK227" s="145">
        <f>ROUND(I227*H227,2)</f>
        <v>0</v>
      </c>
      <c r="BL227" s="17" t="s">
        <v>154</v>
      </c>
      <c r="BM227" s="255" t="s">
        <v>725</v>
      </c>
    </row>
    <row r="228" s="2" customFormat="1" ht="24.15" customHeight="1">
      <c r="A228" s="40"/>
      <c r="B228" s="41"/>
      <c r="C228" s="244" t="s">
        <v>278</v>
      </c>
      <c r="D228" s="244" t="s">
        <v>149</v>
      </c>
      <c r="E228" s="245" t="s">
        <v>726</v>
      </c>
      <c r="F228" s="246" t="s">
        <v>727</v>
      </c>
      <c r="G228" s="247" t="s">
        <v>165</v>
      </c>
      <c r="H228" s="248">
        <v>67.700000000000003</v>
      </c>
      <c r="I228" s="249"/>
      <c r="J228" s="250">
        <f>ROUND(I228*H228,2)</f>
        <v>0</v>
      </c>
      <c r="K228" s="246" t="s">
        <v>153</v>
      </c>
      <c r="L228" s="43"/>
      <c r="M228" s="251" t="s">
        <v>1</v>
      </c>
      <c r="N228" s="252" t="s">
        <v>40</v>
      </c>
      <c r="O228" s="93"/>
      <c r="P228" s="253">
        <f>O228*H228</f>
        <v>0</v>
      </c>
      <c r="Q228" s="253">
        <v>0</v>
      </c>
      <c r="R228" s="253">
        <f>Q228*H228</f>
        <v>0</v>
      </c>
      <c r="S228" s="253">
        <v>0.69999999999999996</v>
      </c>
      <c r="T228" s="254">
        <f>S228*H228</f>
        <v>47.390000000000001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55" t="s">
        <v>154</v>
      </c>
      <c r="AT228" s="255" t="s">
        <v>149</v>
      </c>
      <c r="AU228" s="255" t="s">
        <v>84</v>
      </c>
      <c r="AY228" s="17" t="s">
        <v>147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7" t="s">
        <v>80</v>
      </c>
      <c r="BK228" s="145">
        <f>ROUND(I228*H228,2)</f>
        <v>0</v>
      </c>
      <c r="BL228" s="17" t="s">
        <v>154</v>
      </c>
      <c r="BM228" s="255" t="s">
        <v>728</v>
      </c>
    </row>
    <row r="229" s="12" customFormat="1" ht="20.88" customHeight="1">
      <c r="A229" s="12"/>
      <c r="B229" s="228"/>
      <c r="C229" s="229"/>
      <c r="D229" s="230" t="s">
        <v>74</v>
      </c>
      <c r="E229" s="242" t="s">
        <v>577</v>
      </c>
      <c r="F229" s="242" t="s">
        <v>578</v>
      </c>
      <c r="G229" s="229"/>
      <c r="H229" s="229"/>
      <c r="I229" s="232"/>
      <c r="J229" s="243">
        <f>BK229</f>
        <v>0</v>
      </c>
      <c r="K229" s="229"/>
      <c r="L229" s="234"/>
      <c r="M229" s="235"/>
      <c r="N229" s="236"/>
      <c r="O229" s="236"/>
      <c r="P229" s="237">
        <f>SUM(P230:P234)</f>
        <v>0</v>
      </c>
      <c r="Q229" s="236"/>
      <c r="R229" s="237">
        <f>SUM(R230:R234)</f>
        <v>0</v>
      </c>
      <c r="S229" s="236"/>
      <c r="T229" s="238">
        <f>SUM(T230:T234)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39" t="s">
        <v>80</v>
      </c>
      <c r="AT229" s="240" t="s">
        <v>74</v>
      </c>
      <c r="AU229" s="240" t="s">
        <v>84</v>
      </c>
      <c r="AY229" s="239" t="s">
        <v>147</v>
      </c>
      <c r="BK229" s="241">
        <f>SUM(BK230:BK234)</f>
        <v>0</v>
      </c>
    </row>
    <row r="230" s="2" customFormat="1" ht="16.5" customHeight="1">
      <c r="A230" s="40"/>
      <c r="B230" s="41"/>
      <c r="C230" s="244" t="s">
        <v>321</v>
      </c>
      <c r="D230" s="244" t="s">
        <v>149</v>
      </c>
      <c r="E230" s="245" t="s">
        <v>527</v>
      </c>
      <c r="F230" s="246" t="s">
        <v>528</v>
      </c>
      <c r="G230" s="247" t="s">
        <v>194</v>
      </c>
      <c r="H230" s="248">
        <v>59.151000000000003</v>
      </c>
      <c r="I230" s="249"/>
      <c r="J230" s="250">
        <f>ROUND(I230*H230,2)</f>
        <v>0</v>
      </c>
      <c r="K230" s="246" t="s">
        <v>153</v>
      </c>
      <c r="L230" s="43"/>
      <c r="M230" s="251" t="s">
        <v>1</v>
      </c>
      <c r="N230" s="252" t="s">
        <v>40</v>
      </c>
      <c r="O230" s="93"/>
      <c r="P230" s="253">
        <f>O230*H230</f>
        <v>0</v>
      </c>
      <c r="Q230" s="253">
        <v>0</v>
      </c>
      <c r="R230" s="253">
        <f>Q230*H230</f>
        <v>0</v>
      </c>
      <c r="S230" s="253">
        <v>0</v>
      </c>
      <c r="T230" s="254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55" t="s">
        <v>154</v>
      </c>
      <c r="AT230" s="255" t="s">
        <v>149</v>
      </c>
      <c r="AU230" s="255" t="s">
        <v>87</v>
      </c>
      <c r="AY230" s="17" t="s">
        <v>147</v>
      </c>
      <c r="BE230" s="145">
        <f>IF(N230="základní",J230,0)</f>
        <v>0</v>
      </c>
      <c r="BF230" s="145">
        <f>IF(N230="snížená",J230,0)</f>
        <v>0</v>
      </c>
      <c r="BG230" s="145">
        <f>IF(N230="zákl. přenesená",J230,0)</f>
        <v>0</v>
      </c>
      <c r="BH230" s="145">
        <f>IF(N230="sníž. přenesená",J230,0)</f>
        <v>0</v>
      </c>
      <c r="BI230" s="145">
        <f>IF(N230="nulová",J230,0)</f>
        <v>0</v>
      </c>
      <c r="BJ230" s="17" t="s">
        <v>80</v>
      </c>
      <c r="BK230" s="145">
        <f>ROUND(I230*H230,2)</f>
        <v>0</v>
      </c>
      <c r="BL230" s="17" t="s">
        <v>154</v>
      </c>
      <c r="BM230" s="255" t="s">
        <v>729</v>
      </c>
    </row>
    <row r="231" s="2" customFormat="1" ht="24.15" customHeight="1">
      <c r="A231" s="40"/>
      <c r="B231" s="41"/>
      <c r="C231" s="244" t="s">
        <v>442</v>
      </c>
      <c r="D231" s="244" t="s">
        <v>149</v>
      </c>
      <c r="E231" s="245" t="s">
        <v>536</v>
      </c>
      <c r="F231" s="246" t="s">
        <v>537</v>
      </c>
      <c r="G231" s="247" t="s">
        <v>194</v>
      </c>
      <c r="H231" s="248">
        <v>59.151000000000003</v>
      </c>
      <c r="I231" s="249"/>
      <c r="J231" s="250">
        <f>ROUND(I231*H231,2)</f>
        <v>0</v>
      </c>
      <c r="K231" s="246" t="s">
        <v>153</v>
      </c>
      <c r="L231" s="43"/>
      <c r="M231" s="251" t="s">
        <v>1</v>
      </c>
      <c r="N231" s="252" t="s">
        <v>40</v>
      </c>
      <c r="O231" s="93"/>
      <c r="P231" s="253">
        <f>O231*H231</f>
        <v>0</v>
      </c>
      <c r="Q231" s="253">
        <v>0</v>
      </c>
      <c r="R231" s="253">
        <f>Q231*H231</f>
        <v>0</v>
      </c>
      <c r="S231" s="253">
        <v>0</v>
      </c>
      <c r="T231" s="25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55" t="s">
        <v>154</v>
      </c>
      <c r="AT231" s="255" t="s">
        <v>149</v>
      </c>
      <c r="AU231" s="255" t="s">
        <v>87</v>
      </c>
      <c r="AY231" s="17" t="s">
        <v>147</v>
      </c>
      <c r="BE231" s="145">
        <f>IF(N231="základní",J231,0)</f>
        <v>0</v>
      </c>
      <c r="BF231" s="145">
        <f>IF(N231="snížená",J231,0)</f>
        <v>0</v>
      </c>
      <c r="BG231" s="145">
        <f>IF(N231="zákl. přenesená",J231,0)</f>
        <v>0</v>
      </c>
      <c r="BH231" s="145">
        <f>IF(N231="sníž. přenesená",J231,0)</f>
        <v>0</v>
      </c>
      <c r="BI231" s="145">
        <f>IF(N231="nulová",J231,0)</f>
        <v>0</v>
      </c>
      <c r="BJ231" s="17" t="s">
        <v>80</v>
      </c>
      <c r="BK231" s="145">
        <f>ROUND(I231*H231,2)</f>
        <v>0</v>
      </c>
      <c r="BL231" s="17" t="s">
        <v>154</v>
      </c>
      <c r="BM231" s="255" t="s">
        <v>730</v>
      </c>
    </row>
    <row r="232" s="2" customFormat="1" ht="24.15" customHeight="1">
      <c r="A232" s="40"/>
      <c r="B232" s="41"/>
      <c r="C232" s="244" t="s">
        <v>341</v>
      </c>
      <c r="D232" s="244" t="s">
        <v>149</v>
      </c>
      <c r="E232" s="245" t="s">
        <v>531</v>
      </c>
      <c r="F232" s="246" t="s">
        <v>532</v>
      </c>
      <c r="G232" s="247" t="s">
        <v>194</v>
      </c>
      <c r="H232" s="248">
        <v>946.41600000000005</v>
      </c>
      <c r="I232" s="249"/>
      <c r="J232" s="250">
        <f>ROUND(I232*H232,2)</f>
        <v>0</v>
      </c>
      <c r="K232" s="246" t="s">
        <v>153</v>
      </c>
      <c r="L232" s="43"/>
      <c r="M232" s="251" t="s">
        <v>1</v>
      </c>
      <c r="N232" s="252" t="s">
        <v>40</v>
      </c>
      <c r="O232" s="93"/>
      <c r="P232" s="253">
        <f>O232*H232</f>
        <v>0</v>
      </c>
      <c r="Q232" s="253">
        <v>0</v>
      </c>
      <c r="R232" s="253">
        <f>Q232*H232</f>
        <v>0</v>
      </c>
      <c r="S232" s="253">
        <v>0</v>
      </c>
      <c r="T232" s="254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55" t="s">
        <v>154</v>
      </c>
      <c r="AT232" s="255" t="s">
        <v>149</v>
      </c>
      <c r="AU232" s="255" t="s">
        <v>87</v>
      </c>
      <c r="AY232" s="17" t="s">
        <v>147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7" t="s">
        <v>80</v>
      </c>
      <c r="BK232" s="145">
        <f>ROUND(I232*H232,2)</f>
        <v>0</v>
      </c>
      <c r="BL232" s="17" t="s">
        <v>154</v>
      </c>
      <c r="BM232" s="255" t="s">
        <v>731</v>
      </c>
    </row>
    <row r="233" s="13" customFormat="1">
      <c r="A233" s="13"/>
      <c r="B233" s="256"/>
      <c r="C233" s="257"/>
      <c r="D233" s="258" t="s">
        <v>156</v>
      </c>
      <c r="E233" s="257"/>
      <c r="F233" s="260" t="s">
        <v>732</v>
      </c>
      <c r="G233" s="257"/>
      <c r="H233" s="261">
        <v>946.41600000000005</v>
      </c>
      <c r="I233" s="262"/>
      <c r="J233" s="257"/>
      <c r="K233" s="257"/>
      <c r="L233" s="263"/>
      <c r="M233" s="264"/>
      <c r="N233" s="265"/>
      <c r="O233" s="265"/>
      <c r="P233" s="265"/>
      <c r="Q233" s="265"/>
      <c r="R233" s="265"/>
      <c r="S233" s="265"/>
      <c r="T233" s="26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7" t="s">
        <v>156</v>
      </c>
      <c r="AU233" s="267" t="s">
        <v>87</v>
      </c>
      <c r="AV233" s="13" t="s">
        <v>84</v>
      </c>
      <c r="AW233" s="13" t="s">
        <v>4</v>
      </c>
      <c r="AX233" s="13" t="s">
        <v>80</v>
      </c>
      <c r="AY233" s="267" t="s">
        <v>147</v>
      </c>
    </row>
    <row r="234" s="2" customFormat="1" ht="37.8" customHeight="1">
      <c r="A234" s="40"/>
      <c r="B234" s="41"/>
      <c r="C234" s="244" t="s">
        <v>450</v>
      </c>
      <c r="D234" s="244" t="s">
        <v>149</v>
      </c>
      <c r="E234" s="245" t="s">
        <v>587</v>
      </c>
      <c r="F234" s="246" t="s">
        <v>588</v>
      </c>
      <c r="G234" s="247" t="s">
        <v>194</v>
      </c>
      <c r="H234" s="248">
        <v>59.151000000000003</v>
      </c>
      <c r="I234" s="249"/>
      <c r="J234" s="250">
        <f>ROUND(I234*H234,2)</f>
        <v>0</v>
      </c>
      <c r="K234" s="246" t="s">
        <v>153</v>
      </c>
      <c r="L234" s="43"/>
      <c r="M234" s="302" t="s">
        <v>1</v>
      </c>
      <c r="N234" s="303" t="s">
        <v>40</v>
      </c>
      <c r="O234" s="304"/>
      <c r="P234" s="305">
        <f>O234*H234</f>
        <v>0</v>
      </c>
      <c r="Q234" s="305">
        <v>0</v>
      </c>
      <c r="R234" s="305">
        <f>Q234*H234</f>
        <v>0</v>
      </c>
      <c r="S234" s="305">
        <v>0</v>
      </c>
      <c r="T234" s="30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55" t="s">
        <v>154</v>
      </c>
      <c r="AT234" s="255" t="s">
        <v>149</v>
      </c>
      <c r="AU234" s="255" t="s">
        <v>87</v>
      </c>
      <c r="AY234" s="17" t="s">
        <v>147</v>
      </c>
      <c r="BE234" s="145">
        <f>IF(N234="základní",J234,0)</f>
        <v>0</v>
      </c>
      <c r="BF234" s="145">
        <f>IF(N234="snížená",J234,0)</f>
        <v>0</v>
      </c>
      <c r="BG234" s="145">
        <f>IF(N234="zákl. přenesená",J234,0)</f>
        <v>0</v>
      </c>
      <c r="BH234" s="145">
        <f>IF(N234="sníž. přenesená",J234,0)</f>
        <v>0</v>
      </c>
      <c r="BI234" s="145">
        <f>IF(N234="nulová",J234,0)</f>
        <v>0</v>
      </c>
      <c r="BJ234" s="17" t="s">
        <v>80</v>
      </c>
      <c r="BK234" s="145">
        <f>ROUND(I234*H234,2)</f>
        <v>0</v>
      </c>
      <c r="BL234" s="17" t="s">
        <v>154</v>
      </c>
      <c r="BM234" s="255" t="s">
        <v>733</v>
      </c>
    </row>
    <row r="235" s="2" customFormat="1" ht="6.96" customHeight="1">
      <c r="A235" s="40"/>
      <c r="B235" s="68"/>
      <c r="C235" s="69"/>
      <c r="D235" s="69"/>
      <c r="E235" s="69"/>
      <c r="F235" s="69"/>
      <c r="G235" s="69"/>
      <c r="H235" s="69"/>
      <c r="I235" s="69"/>
      <c r="J235" s="69"/>
      <c r="K235" s="69"/>
      <c r="L235" s="43"/>
      <c r="M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</row>
  </sheetData>
  <sheetProtection sheet="1" autoFilter="0" formatColumns="0" formatRows="0" objects="1" scenarios="1" spinCount="100000" saltValue="CEsT1yvPtWTLhh2OXaRAzYkvT1ROTMODNCnd77+MXDYpFAwO4VUNy75Voe7ETwLPRru8VNERVegBiOSIhCIa9g==" hashValue="Qf8vQynik8Os7IUvwDBHeyJn0Vmd0135YuOYGYMiJKFyLdtRFp/rwhIJppYKU0UQyzGnRfoMxVwitaX2I7vHHQ==" algorithmName="SHA-512" password="CC35"/>
  <autoFilter ref="C136:K234"/>
  <mergeCells count="14">
    <mergeCell ref="E7:H7"/>
    <mergeCell ref="E9:H9"/>
    <mergeCell ref="E18:H18"/>
    <mergeCell ref="E27:H27"/>
    <mergeCell ref="E85:H85"/>
    <mergeCell ref="E87:H87"/>
    <mergeCell ref="D111:F111"/>
    <mergeCell ref="D112:F112"/>
    <mergeCell ref="D113:F113"/>
    <mergeCell ref="D114:F114"/>
    <mergeCell ref="D115:F115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0"/>
      <c r="AT3" s="17" t="s">
        <v>84</v>
      </c>
    </row>
    <row r="4" s="1" customFormat="1" ht="24.96" customHeight="1">
      <c r="B4" s="20"/>
      <c r="D4" s="155" t="s">
        <v>99</v>
      </c>
      <c r="L4" s="20"/>
      <c r="M4" s="156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7" t="s">
        <v>16</v>
      </c>
      <c r="L6" s="20"/>
    </row>
    <row r="7" s="1" customFormat="1" ht="16.5" customHeight="1">
      <c r="B7" s="20"/>
      <c r="E7" s="158" t="str">
        <f>'Rekapitulace stavby'!K6</f>
        <v>Tovéř - oprava komunikace a kanalizace parc.č.462/1 a 120</v>
      </c>
      <c r="F7" s="157"/>
      <c r="G7" s="157"/>
      <c r="H7" s="157"/>
      <c r="L7" s="20"/>
    </row>
    <row r="8" s="2" customFormat="1" ht="12" customHeight="1">
      <c r="A8" s="40"/>
      <c r="B8" s="43"/>
      <c r="C8" s="40"/>
      <c r="D8" s="157" t="s">
        <v>100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3"/>
      <c r="C9" s="40"/>
      <c r="D9" s="40"/>
      <c r="E9" s="159" t="s">
        <v>734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3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3"/>
      <c r="C11" s="40"/>
      <c r="D11" s="157" t="s">
        <v>18</v>
      </c>
      <c r="E11" s="40"/>
      <c r="F11" s="160" t="s">
        <v>1</v>
      </c>
      <c r="G11" s="40"/>
      <c r="H11" s="40"/>
      <c r="I11" s="157" t="s">
        <v>19</v>
      </c>
      <c r="J11" s="160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3"/>
      <c r="C12" s="40"/>
      <c r="D12" s="157" t="s">
        <v>20</v>
      </c>
      <c r="E12" s="40"/>
      <c r="F12" s="160" t="s">
        <v>21</v>
      </c>
      <c r="G12" s="40"/>
      <c r="H12" s="40"/>
      <c r="I12" s="157" t="s">
        <v>22</v>
      </c>
      <c r="J12" s="161" t="str">
        <f>'Rekapitulace stavby'!AN8</f>
        <v>18. 1. 2023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3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3"/>
      <c r="C14" s="40"/>
      <c r="D14" s="157" t="s">
        <v>24</v>
      </c>
      <c r="E14" s="40"/>
      <c r="F14" s="40"/>
      <c r="G14" s="40"/>
      <c r="H14" s="40"/>
      <c r="I14" s="157" t="s">
        <v>25</v>
      </c>
      <c r="J14" s="160" t="str">
        <f>IF('Rekapitulace stavby'!AN10="","",'Rekapitulace stavby'!AN10)</f>
        <v/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3"/>
      <c r="C15" s="40"/>
      <c r="D15" s="40"/>
      <c r="E15" s="160" t="str">
        <f>IF('Rekapitulace stavby'!E11="","",'Rekapitulace stavby'!E11)</f>
        <v xml:space="preserve"> </v>
      </c>
      <c r="F15" s="40"/>
      <c r="G15" s="40"/>
      <c r="H15" s="40"/>
      <c r="I15" s="157" t="s">
        <v>26</v>
      </c>
      <c r="J15" s="160" t="str">
        <f>IF('Rekapitulace stavby'!AN11="","",'Rekapitulace stavby'!AN11)</f>
        <v/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3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3"/>
      <c r="C17" s="40"/>
      <c r="D17" s="157" t="s">
        <v>27</v>
      </c>
      <c r="E17" s="40"/>
      <c r="F17" s="40"/>
      <c r="G17" s="40"/>
      <c r="H17" s="40"/>
      <c r="I17" s="157" t="s">
        <v>25</v>
      </c>
      <c r="J17" s="33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3"/>
      <c r="C18" s="40"/>
      <c r="D18" s="40"/>
      <c r="E18" s="33" t="str">
        <f>'Rekapitulace stavby'!E14</f>
        <v>Vyplň údaj</v>
      </c>
      <c r="F18" s="160"/>
      <c r="G18" s="160"/>
      <c r="H18" s="160"/>
      <c r="I18" s="157" t="s">
        <v>26</v>
      </c>
      <c r="J18" s="33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3"/>
      <c r="C20" s="40"/>
      <c r="D20" s="157" t="s">
        <v>29</v>
      </c>
      <c r="E20" s="40"/>
      <c r="F20" s="40"/>
      <c r="G20" s="40"/>
      <c r="H20" s="40"/>
      <c r="I20" s="157" t="s">
        <v>25</v>
      </c>
      <c r="J20" s="160" t="str">
        <f>IF('Rekapitulace stavby'!AN16="","",'Rekapitulace stavby'!AN16)</f>
        <v/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3"/>
      <c r="C21" s="40"/>
      <c r="D21" s="40"/>
      <c r="E21" s="160" t="str">
        <f>IF('Rekapitulace stavby'!E17="","",'Rekapitulace stavby'!E17)</f>
        <v xml:space="preserve"> </v>
      </c>
      <c r="F21" s="40"/>
      <c r="G21" s="40"/>
      <c r="H21" s="40"/>
      <c r="I21" s="157" t="s">
        <v>26</v>
      </c>
      <c r="J21" s="160" t="str">
        <f>IF('Rekapitulace stavby'!AN17="","",'Rekapitulace stavby'!AN17)</f>
        <v/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3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3"/>
      <c r="C23" s="40"/>
      <c r="D23" s="157" t="s">
        <v>31</v>
      </c>
      <c r="E23" s="40"/>
      <c r="F23" s="40"/>
      <c r="G23" s="40"/>
      <c r="H23" s="40"/>
      <c r="I23" s="157" t="s">
        <v>25</v>
      </c>
      <c r="J23" s="160" t="str">
        <f>IF('Rekapitulace stavby'!AN19="","",'Rekapitulace stavby'!AN19)</f>
        <v/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3"/>
      <c r="C24" s="40"/>
      <c r="D24" s="40"/>
      <c r="E24" s="160" t="str">
        <f>IF('Rekapitulace stavby'!E20="","",'Rekapitulace stavby'!E20)</f>
        <v xml:space="preserve"> </v>
      </c>
      <c r="F24" s="40"/>
      <c r="G24" s="40"/>
      <c r="H24" s="40"/>
      <c r="I24" s="157" t="s">
        <v>26</v>
      </c>
      <c r="J24" s="160" t="str">
        <f>IF('Rekapitulace stavby'!AN20="","",'Rekapitulace stavby'!AN20)</f>
        <v/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3"/>
      <c r="C26" s="40"/>
      <c r="D26" s="157" t="s">
        <v>32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62"/>
      <c r="B27" s="163"/>
      <c r="C27" s="162"/>
      <c r="D27" s="162"/>
      <c r="E27" s="164" t="s">
        <v>1</v>
      </c>
      <c r="F27" s="164"/>
      <c r="G27" s="164"/>
      <c r="H27" s="164"/>
      <c r="I27" s="162"/>
      <c r="J27" s="162"/>
      <c r="K27" s="162"/>
      <c r="L27" s="165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="2" customFormat="1" ht="6.96" customHeight="1">
      <c r="A28" s="40"/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3"/>
      <c r="C29" s="40"/>
      <c r="D29" s="166"/>
      <c r="E29" s="166"/>
      <c r="F29" s="166"/>
      <c r="G29" s="166"/>
      <c r="H29" s="166"/>
      <c r="I29" s="166"/>
      <c r="J29" s="166"/>
      <c r="K29" s="166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3"/>
      <c r="C30" s="40"/>
      <c r="D30" s="160" t="s">
        <v>102</v>
      </c>
      <c r="E30" s="40"/>
      <c r="F30" s="40"/>
      <c r="G30" s="40"/>
      <c r="H30" s="40"/>
      <c r="I30" s="40"/>
      <c r="J30" s="167">
        <f>J96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3"/>
      <c r="C31" s="40"/>
      <c r="D31" s="168" t="s">
        <v>93</v>
      </c>
      <c r="E31" s="40"/>
      <c r="F31" s="40"/>
      <c r="G31" s="40"/>
      <c r="H31" s="40"/>
      <c r="I31" s="40"/>
      <c r="J31" s="167">
        <f>J101</f>
        <v>0</v>
      </c>
      <c r="K31" s="40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3"/>
      <c r="C32" s="40"/>
      <c r="D32" s="169" t="s">
        <v>35</v>
      </c>
      <c r="E32" s="40"/>
      <c r="F32" s="40"/>
      <c r="G32" s="40"/>
      <c r="H32" s="40"/>
      <c r="I32" s="40"/>
      <c r="J32" s="170">
        <f>ROUND(J30 + J31,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3"/>
      <c r="C33" s="40"/>
      <c r="D33" s="166"/>
      <c r="E33" s="166"/>
      <c r="F33" s="166"/>
      <c r="G33" s="166"/>
      <c r="H33" s="166"/>
      <c r="I33" s="166"/>
      <c r="J33" s="166"/>
      <c r="K33" s="166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3"/>
      <c r="C34" s="40"/>
      <c r="D34" s="40"/>
      <c r="E34" s="40"/>
      <c r="F34" s="171" t="s">
        <v>37</v>
      </c>
      <c r="G34" s="40"/>
      <c r="H34" s="40"/>
      <c r="I34" s="171" t="s">
        <v>36</v>
      </c>
      <c r="J34" s="171" t="s">
        <v>38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3"/>
      <c r="C35" s="40"/>
      <c r="D35" s="172" t="s">
        <v>39</v>
      </c>
      <c r="E35" s="157" t="s">
        <v>40</v>
      </c>
      <c r="F35" s="173">
        <f>ROUND((SUM(BE101:BE108) + SUM(BE128:BE137)),  2)</f>
        <v>0</v>
      </c>
      <c r="G35" s="40"/>
      <c r="H35" s="40"/>
      <c r="I35" s="174">
        <v>0.20999999999999999</v>
      </c>
      <c r="J35" s="173">
        <f>ROUND(((SUM(BE101:BE108) + SUM(BE128:BE137))*I35),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3"/>
      <c r="C36" s="40"/>
      <c r="D36" s="40"/>
      <c r="E36" s="157" t="s">
        <v>41</v>
      </c>
      <c r="F36" s="173">
        <f>ROUND((SUM(BF101:BF108) + SUM(BF128:BF137)),  2)</f>
        <v>0</v>
      </c>
      <c r="G36" s="40"/>
      <c r="H36" s="40"/>
      <c r="I36" s="174">
        <v>0.14999999999999999</v>
      </c>
      <c r="J36" s="173">
        <f>ROUND(((SUM(BF101:BF108) + SUM(BF128:BF137))*I36),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3"/>
      <c r="C37" s="40"/>
      <c r="D37" s="40"/>
      <c r="E37" s="157" t="s">
        <v>42</v>
      </c>
      <c r="F37" s="173">
        <f>ROUND((SUM(BG101:BG108) + SUM(BG128:BG137)),  2)</f>
        <v>0</v>
      </c>
      <c r="G37" s="40"/>
      <c r="H37" s="40"/>
      <c r="I37" s="174">
        <v>0.20999999999999999</v>
      </c>
      <c r="J37" s="173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3"/>
      <c r="C38" s="40"/>
      <c r="D38" s="40"/>
      <c r="E38" s="157" t="s">
        <v>43</v>
      </c>
      <c r="F38" s="173">
        <f>ROUND((SUM(BH101:BH108) + SUM(BH128:BH137)),  2)</f>
        <v>0</v>
      </c>
      <c r="G38" s="40"/>
      <c r="H38" s="40"/>
      <c r="I38" s="174">
        <v>0.14999999999999999</v>
      </c>
      <c r="J38" s="173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3"/>
      <c r="C39" s="40"/>
      <c r="D39" s="40"/>
      <c r="E39" s="157" t="s">
        <v>44</v>
      </c>
      <c r="F39" s="173">
        <f>ROUND((SUM(BI101:BI108) + SUM(BI128:BI137)),  2)</f>
        <v>0</v>
      </c>
      <c r="G39" s="40"/>
      <c r="H39" s="40"/>
      <c r="I39" s="174">
        <v>0</v>
      </c>
      <c r="J39" s="173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3"/>
      <c r="C41" s="175"/>
      <c r="D41" s="176" t="s">
        <v>45</v>
      </c>
      <c r="E41" s="177"/>
      <c r="F41" s="177"/>
      <c r="G41" s="178" t="s">
        <v>46</v>
      </c>
      <c r="H41" s="179" t="s">
        <v>47</v>
      </c>
      <c r="I41" s="177"/>
      <c r="J41" s="180">
        <f>SUM(J32:J39)</f>
        <v>0</v>
      </c>
      <c r="K41" s="181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3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5"/>
      <c r="D50" s="182" t="s">
        <v>48</v>
      </c>
      <c r="E50" s="183"/>
      <c r="F50" s="183"/>
      <c r="G50" s="182" t="s">
        <v>49</v>
      </c>
      <c r="H50" s="183"/>
      <c r="I50" s="183"/>
      <c r="J50" s="183"/>
      <c r="K50" s="183"/>
      <c r="L50" s="6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84" t="s">
        <v>50</v>
      </c>
      <c r="E61" s="185"/>
      <c r="F61" s="186" t="s">
        <v>51</v>
      </c>
      <c r="G61" s="184" t="s">
        <v>50</v>
      </c>
      <c r="H61" s="185"/>
      <c r="I61" s="185"/>
      <c r="J61" s="187" t="s">
        <v>51</v>
      </c>
      <c r="K61" s="185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82" t="s">
        <v>52</v>
      </c>
      <c r="E65" s="188"/>
      <c r="F65" s="188"/>
      <c r="G65" s="182" t="s">
        <v>53</v>
      </c>
      <c r="H65" s="188"/>
      <c r="I65" s="188"/>
      <c r="J65" s="188"/>
      <c r="K65" s="188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84" t="s">
        <v>50</v>
      </c>
      <c r="E76" s="185"/>
      <c r="F76" s="186" t="s">
        <v>51</v>
      </c>
      <c r="G76" s="184" t="s">
        <v>50</v>
      </c>
      <c r="H76" s="185"/>
      <c r="I76" s="185"/>
      <c r="J76" s="187" t="s">
        <v>51</v>
      </c>
      <c r="K76" s="185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9"/>
      <c r="C77" s="190"/>
      <c r="D77" s="190"/>
      <c r="E77" s="190"/>
      <c r="F77" s="190"/>
      <c r="G77" s="190"/>
      <c r="H77" s="190"/>
      <c r="I77" s="190"/>
      <c r="J77" s="190"/>
      <c r="K77" s="190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91"/>
      <c r="C81" s="192"/>
      <c r="D81" s="192"/>
      <c r="E81" s="192"/>
      <c r="F81" s="192"/>
      <c r="G81" s="192"/>
      <c r="H81" s="192"/>
      <c r="I81" s="192"/>
      <c r="J81" s="192"/>
      <c r="K81" s="192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103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93" t="str">
        <f>E7</f>
        <v>Tovéř - oprava komunikace a kanalizace parc.č.462/1 a 120</v>
      </c>
      <c r="F85" s="32"/>
      <c r="G85" s="32"/>
      <c r="H85" s="32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2" t="s">
        <v>100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3 - Vedlejší a ostatní rozpočtové náklady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2" t="s">
        <v>20</v>
      </c>
      <c r="D89" s="42"/>
      <c r="E89" s="42"/>
      <c r="F89" s="27" t="str">
        <f>F12</f>
        <v xml:space="preserve"> </v>
      </c>
      <c r="G89" s="42"/>
      <c r="H89" s="42"/>
      <c r="I89" s="32" t="s">
        <v>22</v>
      </c>
      <c r="J89" s="81" t="str">
        <f>IF(J12="","",J12)</f>
        <v>18. 1. 2023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2" t="s">
        <v>24</v>
      </c>
      <c r="D91" s="42"/>
      <c r="E91" s="42"/>
      <c r="F91" s="27" t="str">
        <f>E15</f>
        <v xml:space="preserve"> </v>
      </c>
      <c r="G91" s="42"/>
      <c r="H91" s="42"/>
      <c r="I91" s="32" t="s">
        <v>29</v>
      </c>
      <c r="J91" s="36" t="str">
        <f>E21</f>
        <v xml:space="preserve"> 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2" t="s">
        <v>27</v>
      </c>
      <c r="D92" s="42"/>
      <c r="E92" s="42"/>
      <c r="F92" s="27" t="str">
        <f>IF(E18="","",E18)</f>
        <v>Vyplň údaj</v>
      </c>
      <c r="G92" s="42"/>
      <c r="H92" s="42"/>
      <c r="I92" s="32" t="s">
        <v>31</v>
      </c>
      <c r="J92" s="36" t="str">
        <f>E24</f>
        <v xml:space="preserve"> 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94" t="s">
        <v>104</v>
      </c>
      <c r="D94" s="151"/>
      <c r="E94" s="151"/>
      <c r="F94" s="151"/>
      <c r="G94" s="151"/>
      <c r="H94" s="151"/>
      <c r="I94" s="151"/>
      <c r="J94" s="195" t="s">
        <v>105</v>
      </c>
      <c r="K94" s="151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6" t="s">
        <v>106</v>
      </c>
      <c r="D96" s="42"/>
      <c r="E96" s="42"/>
      <c r="F96" s="42"/>
      <c r="G96" s="42"/>
      <c r="H96" s="42"/>
      <c r="I96" s="42"/>
      <c r="J96" s="112">
        <f>J128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7" t="s">
        <v>107</v>
      </c>
    </row>
    <row r="97" s="9" customFormat="1" ht="24.96" customHeight="1">
      <c r="A97" s="9"/>
      <c r="B97" s="197"/>
      <c r="C97" s="198"/>
      <c r="D97" s="199" t="s">
        <v>735</v>
      </c>
      <c r="E97" s="200"/>
      <c r="F97" s="200"/>
      <c r="G97" s="200"/>
      <c r="H97" s="200"/>
      <c r="I97" s="200"/>
      <c r="J97" s="201">
        <f>J129</f>
        <v>0</v>
      </c>
      <c r="K97" s="198"/>
      <c r="L97" s="20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3"/>
      <c r="C98" s="204"/>
      <c r="D98" s="205" t="s">
        <v>736</v>
      </c>
      <c r="E98" s="206"/>
      <c r="F98" s="206"/>
      <c r="G98" s="206"/>
      <c r="H98" s="206"/>
      <c r="I98" s="206"/>
      <c r="J98" s="207">
        <f>J130</f>
        <v>0</v>
      </c>
      <c r="K98" s="204"/>
      <c r="L98" s="20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65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6.96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65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29.28" customHeight="1">
      <c r="A101" s="40"/>
      <c r="B101" s="41"/>
      <c r="C101" s="196" t="s">
        <v>123</v>
      </c>
      <c r="D101" s="42"/>
      <c r="E101" s="42"/>
      <c r="F101" s="42"/>
      <c r="G101" s="42"/>
      <c r="H101" s="42"/>
      <c r="I101" s="42"/>
      <c r="J101" s="209">
        <f>ROUND(J102 + J103 + J104 + J105 + J106 + J107,2)</f>
        <v>0</v>
      </c>
      <c r="K101" s="42"/>
      <c r="L101" s="65"/>
      <c r="N101" s="210" t="s">
        <v>39</v>
      </c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8" customHeight="1">
      <c r="A102" s="40"/>
      <c r="B102" s="41"/>
      <c r="C102" s="42"/>
      <c r="D102" s="146" t="s">
        <v>124</v>
      </c>
      <c r="E102" s="139"/>
      <c r="F102" s="139"/>
      <c r="G102" s="42"/>
      <c r="H102" s="42"/>
      <c r="I102" s="42"/>
      <c r="J102" s="140">
        <v>0</v>
      </c>
      <c r="K102" s="42"/>
      <c r="L102" s="211"/>
      <c r="M102" s="212"/>
      <c r="N102" s="213" t="s">
        <v>40</v>
      </c>
      <c r="O102" s="212"/>
      <c r="P102" s="212"/>
      <c r="Q102" s="212"/>
      <c r="R102" s="212"/>
      <c r="S102" s="214"/>
      <c r="T102" s="214"/>
      <c r="U102" s="214"/>
      <c r="V102" s="214"/>
      <c r="W102" s="214"/>
      <c r="X102" s="214"/>
      <c r="Y102" s="214"/>
      <c r="Z102" s="214"/>
      <c r="AA102" s="214"/>
      <c r="AB102" s="214"/>
      <c r="AC102" s="214"/>
      <c r="AD102" s="214"/>
      <c r="AE102" s="214"/>
      <c r="AF102" s="212"/>
      <c r="AG102" s="212"/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5" t="s">
        <v>125</v>
      </c>
      <c r="AZ102" s="212"/>
      <c r="BA102" s="212"/>
      <c r="BB102" s="212"/>
      <c r="BC102" s="212"/>
      <c r="BD102" s="212"/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215" t="s">
        <v>80</v>
      </c>
      <c r="BK102" s="212"/>
      <c r="BL102" s="212"/>
      <c r="BM102" s="212"/>
    </row>
    <row r="103" s="2" customFormat="1" ht="18" customHeight="1">
      <c r="A103" s="40"/>
      <c r="B103" s="41"/>
      <c r="C103" s="42"/>
      <c r="D103" s="146" t="s">
        <v>126</v>
      </c>
      <c r="E103" s="139"/>
      <c r="F103" s="139"/>
      <c r="G103" s="42"/>
      <c r="H103" s="42"/>
      <c r="I103" s="42"/>
      <c r="J103" s="140">
        <v>0</v>
      </c>
      <c r="K103" s="42"/>
      <c r="L103" s="211"/>
      <c r="M103" s="212"/>
      <c r="N103" s="213" t="s">
        <v>40</v>
      </c>
      <c r="O103" s="212"/>
      <c r="P103" s="212"/>
      <c r="Q103" s="212"/>
      <c r="R103" s="212"/>
      <c r="S103" s="214"/>
      <c r="T103" s="214"/>
      <c r="U103" s="214"/>
      <c r="V103" s="214"/>
      <c r="W103" s="214"/>
      <c r="X103" s="214"/>
      <c r="Y103" s="214"/>
      <c r="Z103" s="214"/>
      <c r="AA103" s="214"/>
      <c r="AB103" s="214"/>
      <c r="AC103" s="214"/>
      <c r="AD103" s="214"/>
      <c r="AE103" s="214"/>
      <c r="AF103" s="212"/>
      <c r="AG103" s="212"/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5" t="s">
        <v>125</v>
      </c>
      <c r="AZ103" s="212"/>
      <c r="BA103" s="212"/>
      <c r="BB103" s="212"/>
      <c r="BC103" s="212"/>
      <c r="BD103" s="212"/>
      <c r="BE103" s="216">
        <f>IF(N103="základní",J103,0)</f>
        <v>0</v>
      </c>
      <c r="BF103" s="216">
        <f>IF(N103="snížená",J103,0)</f>
        <v>0</v>
      </c>
      <c r="BG103" s="216">
        <f>IF(N103="zákl. přenesená",J103,0)</f>
        <v>0</v>
      </c>
      <c r="BH103" s="216">
        <f>IF(N103="sníž. přenesená",J103,0)</f>
        <v>0</v>
      </c>
      <c r="BI103" s="216">
        <f>IF(N103="nulová",J103,0)</f>
        <v>0</v>
      </c>
      <c r="BJ103" s="215" t="s">
        <v>80</v>
      </c>
      <c r="BK103" s="212"/>
      <c r="BL103" s="212"/>
      <c r="BM103" s="212"/>
    </row>
    <row r="104" s="2" customFormat="1" ht="18" customHeight="1">
      <c r="A104" s="40"/>
      <c r="B104" s="41"/>
      <c r="C104" s="42"/>
      <c r="D104" s="146" t="s">
        <v>127</v>
      </c>
      <c r="E104" s="139"/>
      <c r="F104" s="139"/>
      <c r="G104" s="42"/>
      <c r="H104" s="42"/>
      <c r="I104" s="42"/>
      <c r="J104" s="140">
        <v>0</v>
      </c>
      <c r="K104" s="42"/>
      <c r="L104" s="211"/>
      <c r="M104" s="212"/>
      <c r="N104" s="213" t="s">
        <v>40</v>
      </c>
      <c r="O104" s="212"/>
      <c r="P104" s="212"/>
      <c r="Q104" s="212"/>
      <c r="R104" s="212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2"/>
      <c r="AG104" s="212"/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5" t="s">
        <v>125</v>
      </c>
      <c r="AZ104" s="212"/>
      <c r="BA104" s="212"/>
      <c r="BB104" s="212"/>
      <c r="BC104" s="212"/>
      <c r="BD104" s="212"/>
      <c r="BE104" s="216">
        <f>IF(N104="základní",J104,0)</f>
        <v>0</v>
      </c>
      <c r="BF104" s="216">
        <f>IF(N104="snížená",J104,0)</f>
        <v>0</v>
      </c>
      <c r="BG104" s="216">
        <f>IF(N104="zákl. přenesená",J104,0)</f>
        <v>0</v>
      </c>
      <c r="BH104" s="216">
        <f>IF(N104="sníž. přenesená",J104,0)</f>
        <v>0</v>
      </c>
      <c r="BI104" s="216">
        <f>IF(N104="nulová",J104,0)</f>
        <v>0</v>
      </c>
      <c r="BJ104" s="215" t="s">
        <v>80</v>
      </c>
      <c r="BK104" s="212"/>
      <c r="BL104" s="212"/>
      <c r="BM104" s="212"/>
    </row>
    <row r="105" s="2" customFormat="1" ht="18" customHeight="1">
      <c r="A105" s="40"/>
      <c r="B105" s="41"/>
      <c r="C105" s="42"/>
      <c r="D105" s="146" t="s">
        <v>128</v>
      </c>
      <c r="E105" s="139"/>
      <c r="F105" s="139"/>
      <c r="G105" s="42"/>
      <c r="H105" s="42"/>
      <c r="I105" s="42"/>
      <c r="J105" s="140">
        <v>0</v>
      </c>
      <c r="K105" s="42"/>
      <c r="L105" s="211"/>
      <c r="M105" s="212"/>
      <c r="N105" s="213" t="s">
        <v>40</v>
      </c>
      <c r="O105" s="212"/>
      <c r="P105" s="212"/>
      <c r="Q105" s="212"/>
      <c r="R105" s="212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2"/>
      <c r="AG105" s="212"/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5" t="s">
        <v>125</v>
      </c>
      <c r="AZ105" s="212"/>
      <c r="BA105" s="212"/>
      <c r="BB105" s="212"/>
      <c r="BC105" s="212"/>
      <c r="BD105" s="212"/>
      <c r="BE105" s="216">
        <f>IF(N105="základní",J105,0)</f>
        <v>0</v>
      </c>
      <c r="BF105" s="216">
        <f>IF(N105="snížená",J105,0)</f>
        <v>0</v>
      </c>
      <c r="BG105" s="216">
        <f>IF(N105="zákl. přenesená",J105,0)</f>
        <v>0</v>
      </c>
      <c r="BH105" s="216">
        <f>IF(N105="sníž. přenesená",J105,0)</f>
        <v>0</v>
      </c>
      <c r="BI105" s="216">
        <f>IF(N105="nulová",J105,0)</f>
        <v>0</v>
      </c>
      <c r="BJ105" s="215" t="s">
        <v>80</v>
      </c>
      <c r="BK105" s="212"/>
      <c r="BL105" s="212"/>
      <c r="BM105" s="212"/>
    </row>
    <row r="106" s="2" customFormat="1" ht="18" customHeight="1">
      <c r="A106" s="40"/>
      <c r="B106" s="41"/>
      <c r="C106" s="42"/>
      <c r="D106" s="146" t="s">
        <v>129</v>
      </c>
      <c r="E106" s="139"/>
      <c r="F106" s="139"/>
      <c r="G106" s="42"/>
      <c r="H106" s="42"/>
      <c r="I106" s="42"/>
      <c r="J106" s="140">
        <v>0</v>
      </c>
      <c r="K106" s="42"/>
      <c r="L106" s="211"/>
      <c r="M106" s="212"/>
      <c r="N106" s="213" t="s">
        <v>40</v>
      </c>
      <c r="O106" s="212"/>
      <c r="P106" s="212"/>
      <c r="Q106" s="212"/>
      <c r="R106" s="212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2"/>
      <c r="AG106" s="212"/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5" t="s">
        <v>125</v>
      </c>
      <c r="AZ106" s="212"/>
      <c r="BA106" s="212"/>
      <c r="BB106" s="212"/>
      <c r="BC106" s="212"/>
      <c r="BD106" s="212"/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215" t="s">
        <v>80</v>
      </c>
      <c r="BK106" s="212"/>
      <c r="BL106" s="212"/>
      <c r="BM106" s="212"/>
    </row>
    <row r="107" s="2" customFormat="1" ht="18" customHeight="1">
      <c r="A107" s="40"/>
      <c r="B107" s="41"/>
      <c r="C107" s="42"/>
      <c r="D107" s="139" t="s">
        <v>130</v>
      </c>
      <c r="E107" s="42"/>
      <c r="F107" s="42"/>
      <c r="G107" s="42"/>
      <c r="H107" s="42"/>
      <c r="I107" s="42"/>
      <c r="J107" s="140">
        <f>ROUND(J30*T107,2)</f>
        <v>0</v>
      </c>
      <c r="K107" s="42"/>
      <c r="L107" s="211"/>
      <c r="M107" s="212"/>
      <c r="N107" s="213" t="s">
        <v>40</v>
      </c>
      <c r="O107" s="212"/>
      <c r="P107" s="212"/>
      <c r="Q107" s="212"/>
      <c r="R107" s="212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2"/>
      <c r="AG107" s="212"/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5" t="s">
        <v>131</v>
      </c>
      <c r="AZ107" s="212"/>
      <c r="BA107" s="212"/>
      <c r="BB107" s="212"/>
      <c r="BC107" s="212"/>
      <c r="BD107" s="212"/>
      <c r="BE107" s="216">
        <f>IF(N107="základní",J107,0)</f>
        <v>0</v>
      </c>
      <c r="BF107" s="216">
        <f>IF(N107="snížená",J107,0)</f>
        <v>0</v>
      </c>
      <c r="BG107" s="216">
        <f>IF(N107="zákl. přenesená",J107,0)</f>
        <v>0</v>
      </c>
      <c r="BH107" s="216">
        <f>IF(N107="sníž. přenesená",J107,0)</f>
        <v>0</v>
      </c>
      <c r="BI107" s="216">
        <f>IF(N107="nulová",J107,0)</f>
        <v>0</v>
      </c>
      <c r="BJ107" s="215" t="s">
        <v>80</v>
      </c>
      <c r="BK107" s="212"/>
      <c r="BL107" s="212"/>
      <c r="BM107" s="212"/>
    </row>
    <row r="108" s="2" customForma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29.28" customHeight="1">
      <c r="A109" s="40"/>
      <c r="B109" s="41"/>
      <c r="C109" s="150" t="s">
        <v>98</v>
      </c>
      <c r="D109" s="151"/>
      <c r="E109" s="151"/>
      <c r="F109" s="151"/>
      <c r="G109" s="151"/>
      <c r="H109" s="151"/>
      <c r="I109" s="151"/>
      <c r="J109" s="152">
        <f>ROUND(J96+J101,2)</f>
        <v>0</v>
      </c>
      <c r="K109" s="151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6.96" customHeight="1">
      <c r="A110" s="40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4" s="2" customFormat="1" ht="6.96" customHeight="1">
      <c r="A114" s="40"/>
      <c r="B114" s="70"/>
      <c r="C114" s="71"/>
      <c r="D114" s="71"/>
      <c r="E114" s="71"/>
      <c r="F114" s="71"/>
      <c r="G114" s="71"/>
      <c r="H114" s="71"/>
      <c r="I114" s="71"/>
      <c r="J114" s="71"/>
      <c r="K114" s="71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24.96" customHeight="1">
      <c r="A115" s="40"/>
      <c r="B115" s="41"/>
      <c r="C115" s="23" t="s">
        <v>132</v>
      </c>
      <c r="D115" s="42"/>
      <c r="E115" s="42"/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6.96" customHeight="1">
      <c r="A116" s="40"/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2" customHeight="1">
      <c r="A117" s="40"/>
      <c r="B117" s="41"/>
      <c r="C117" s="32" t="s">
        <v>16</v>
      </c>
      <c r="D117" s="42"/>
      <c r="E117" s="42"/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16.5" customHeight="1">
      <c r="A118" s="40"/>
      <c r="B118" s="41"/>
      <c r="C118" s="42"/>
      <c r="D118" s="42"/>
      <c r="E118" s="193" t="str">
        <f>E7</f>
        <v>Tovéř - oprava komunikace a kanalizace parc.č.462/1 a 120</v>
      </c>
      <c r="F118" s="32"/>
      <c r="G118" s="32"/>
      <c r="H118" s="3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2" customHeight="1">
      <c r="A119" s="40"/>
      <c r="B119" s="41"/>
      <c r="C119" s="32" t="s">
        <v>100</v>
      </c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16.5" customHeight="1">
      <c r="A120" s="40"/>
      <c r="B120" s="41"/>
      <c r="C120" s="42"/>
      <c r="D120" s="42"/>
      <c r="E120" s="78" t="str">
        <f>E9</f>
        <v>3 - Vedlejší a ostatní rozpočtové náklady</v>
      </c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6.96" customHeight="1">
      <c r="A121" s="40"/>
      <c r="B121" s="41"/>
      <c r="C121" s="42"/>
      <c r="D121" s="42"/>
      <c r="E121" s="42"/>
      <c r="F121" s="42"/>
      <c r="G121" s="42"/>
      <c r="H121" s="42"/>
      <c r="I121" s="42"/>
      <c r="J121" s="42"/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12" customHeight="1">
      <c r="A122" s="40"/>
      <c r="B122" s="41"/>
      <c r="C122" s="32" t="s">
        <v>20</v>
      </c>
      <c r="D122" s="42"/>
      <c r="E122" s="42"/>
      <c r="F122" s="27" t="str">
        <f>F12</f>
        <v xml:space="preserve"> </v>
      </c>
      <c r="G122" s="42"/>
      <c r="H122" s="42"/>
      <c r="I122" s="32" t="s">
        <v>22</v>
      </c>
      <c r="J122" s="81" t="str">
        <f>IF(J12="","",J12)</f>
        <v>18. 1. 2023</v>
      </c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6.96" customHeight="1">
      <c r="A123" s="40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2" customFormat="1" ht="15.15" customHeight="1">
      <c r="A124" s="40"/>
      <c r="B124" s="41"/>
      <c r="C124" s="32" t="s">
        <v>24</v>
      </c>
      <c r="D124" s="42"/>
      <c r="E124" s="42"/>
      <c r="F124" s="27" t="str">
        <f>E15</f>
        <v xml:space="preserve"> </v>
      </c>
      <c r="G124" s="42"/>
      <c r="H124" s="42"/>
      <c r="I124" s="32" t="s">
        <v>29</v>
      </c>
      <c r="J124" s="36" t="str">
        <f>E21</f>
        <v xml:space="preserve"> </v>
      </c>
      <c r="K124" s="42"/>
      <c r="L124" s="65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="2" customFormat="1" ht="15.15" customHeight="1">
      <c r="A125" s="40"/>
      <c r="B125" s="41"/>
      <c r="C125" s="32" t="s">
        <v>27</v>
      </c>
      <c r="D125" s="42"/>
      <c r="E125" s="42"/>
      <c r="F125" s="27" t="str">
        <f>IF(E18="","",E18)</f>
        <v>Vyplň údaj</v>
      </c>
      <c r="G125" s="42"/>
      <c r="H125" s="42"/>
      <c r="I125" s="32" t="s">
        <v>31</v>
      </c>
      <c r="J125" s="36" t="str">
        <f>E24</f>
        <v xml:space="preserve"> </v>
      </c>
      <c r="K125" s="42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10.32" customHeight="1">
      <c r="A126" s="40"/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11" customFormat="1" ht="29.28" customHeight="1">
      <c r="A127" s="217"/>
      <c r="B127" s="218"/>
      <c r="C127" s="219" t="s">
        <v>133</v>
      </c>
      <c r="D127" s="220" t="s">
        <v>60</v>
      </c>
      <c r="E127" s="220" t="s">
        <v>56</v>
      </c>
      <c r="F127" s="220" t="s">
        <v>57</v>
      </c>
      <c r="G127" s="220" t="s">
        <v>134</v>
      </c>
      <c r="H127" s="220" t="s">
        <v>135</v>
      </c>
      <c r="I127" s="220" t="s">
        <v>136</v>
      </c>
      <c r="J127" s="220" t="s">
        <v>105</v>
      </c>
      <c r="K127" s="221" t="s">
        <v>137</v>
      </c>
      <c r="L127" s="222"/>
      <c r="M127" s="102" t="s">
        <v>1</v>
      </c>
      <c r="N127" s="103" t="s">
        <v>39</v>
      </c>
      <c r="O127" s="103" t="s">
        <v>138</v>
      </c>
      <c r="P127" s="103" t="s">
        <v>139</v>
      </c>
      <c r="Q127" s="103" t="s">
        <v>140</v>
      </c>
      <c r="R127" s="103" t="s">
        <v>141</v>
      </c>
      <c r="S127" s="103" t="s">
        <v>142</v>
      </c>
      <c r="T127" s="104" t="s">
        <v>143</v>
      </c>
      <c r="U127" s="217"/>
      <c r="V127" s="217"/>
      <c r="W127" s="217"/>
      <c r="X127" s="217"/>
      <c r="Y127" s="217"/>
      <c r="Z127" s="217"/>
      <c r="AA127" s="217"/>
      <c r="AB127" s="217"/>
      <c r="AC127" s="217"/>
      <c r="AD127" s="217"/>
      <c r="AE127" s="217"/>
    </row>
    <row r="128" s="2" customFormat="1" ht="22.8" customHeight="1">
      <c r="A128" s="40"/>
      <c r="B128" s="41"/>
      <c r="C128" s="109" t="s">
        <v>144</v>
      </c>
      <c r="D128" s="42"/>
      <c r="E128" s="42"/>
      <c r="F128" s="42"/>
      <c r="G128" s="42"/>
      <c r="H128" s="42"/>
      <c r="I128" s="42"/>
      <c r="J128" s="223">
        <f>BK128</f>
        <v>0</v>
      </c>
      <c r="K128" s="42"/>
      <c r="L128" s="43"/>
      <c r="M128" s="105"/>
      <c r="N128" s="224"/>
      <c r="O128" s="106"/>
      <c r="P128" s="225">
        <f>P129</f>
        <v>0</v>
      </c>
      <c r="Q128" s="106"/>
      <c r="R128" s="225">
        <f>R129</f>
        <v>0</v>
      </c>
      <c r="S128" s="106"/>
      <c r="T128" s="226">
        <f>T129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7" t="s">
        <v>74</v>
      </c>
      <c r="AU128" s="17" t="s">
        <v>107</v>
      </c>
      <c r="BK128" s="227">
        <f>BK129</f>
        <v>0</v>
      </c>
    </row>
    <row r="129" s="12" customFormat="1" ht="25.92" customHeight="1">
      <c r="A129" s="12"/>
      <c r="B129" s="228"/>
      <c r="C129" s="229"/>
      <c r="D129" s="230" t="s">
        <v>74</v>
      </c>
      <c r="E129" s="231" t="s">
        <v>737</v>
      </c>
      <c r="F129" s="231" t="s">
        <v>738</v>
      </c>
      <c r="G129" s="229"/>
      <c r="H129" s="229"/>
      <c r="I129" s="232"/>
      <c r="J129" s="233">
        <f>BK129</f>
        <v>0</v>
      </c>
      <c r="K129" s="229"/>
      <c r="L129" s="234"/>
      <c r="M129" s="235"/>
      <c r="N129" s="236"/>
      <c r="O129" s="236"/>
      <c r="P129" s="237">
        <f>P130</f>
        <v>0</v>
      </c>
      <c r="Q129" s="236"/>
      <c r="R129" s="237">
        <f>R130</f>
        <v>0</v>
      </c>
      <c r="S129" s="236"/>
      <c r="T129" s="238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39" t="s">
        <v>154</v>
      </c>
      <c r="AT129" s="240" t="s">
        <v>74</v>
      </c>
      <c r="AU129" s="240" t="s">
        <v>75</v>
      </c>
      <c r="AY129" s="239" t="s">
        <v>147</v>
      </c>
      <c r="BK129" s="241">
        <f>BK130</f>
        <v>0</v>
      </c>
    </row>
    <row r="130" s="12" customFormat="1" ht="22.8" customHeight="1">
      <c r="A130" s="12"/>
      <c r="B130" s="228"/>
      <c r="C130" s="229"/>
      <c r="D130" s="230" t="s">
        <v>74</v>
      </c>
      <c r="E130" s="242" t="s">
        <v>739</v>
      </c>
      <c r="F130" s="242" t="s">
        <v>738</v>
      </c>
      <c r="G130" s="229"/>
      <c r="H130" s="229"/>
      <c r="I130" s="232"/>
      <c r="J130" s="243">
        <f>BK130</f>
        <v>0</v>
      </c>
      <c r="K130" s="229"/>
      <c r="L130" s="234"/>
      <c r="M130" s="235"/>
      <c r="N130" s="236"/>
      <c r="O130" s="236"/>
      <c r="P130" s="237">
        <f>SUM(P131:P137)</f>
        <v>0</v>
      </c>
      <c r="Q130" s="236"/>
      <c r="R130" s="237">
        <f>SUM(R131:R137)</f>
        <v>0</v>
      </c>
      <c r="S130" s="236"/>
      <c r="T130" s="238">
        <f>SUM(T131:T137)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39" t="s">
        <v>154</v>
      </c>
      <c r="AT130" s="240" t="s">
        <v>74</v>
      </c>
      <c r="AU130" s="240" t="s">
        <v>80</v>
      </c>
      <c r="AY130" s="239" t="s">
        <v>147</v>
      </c>
      <c r="BK130" s="241">
        <f>SUM(BK131:BK137)</f>
        <v>0</v>
      </c>
    </row>
    <row r="131" s="2" customFormat="1" ht="16.5" customHeight="1">
      <c r="A131" s="40"/>
      <c r="B131" s="41"/>
      <c r="C131" s="244" t="s">
        <v>80</v>
      </c>
      <c r="D131" s="244" t="s">
        <v>149</v>
      </c>
      <c r="E131" s="245" t="s">
        <v>740</v>
      </c>
      <c r="F131" s="246" t="s">
        <v>741</v>
      </c>
      <c r="G131" s="247" t="s">
        <v>742</v>
      </c>
      <c r="H131" s="307"/>
      <c r="I131" s="249"/>
      <c r="J131" s="250">
        <f>ROUND(I131*H131,2)</f>
        <v>0</v>
      </c>
      <c r="K131" s="246" t="s">
        <v>1</v>
      </c>
      <c r="L131" s="43"/>
      <c r="M131" s="251" t="s">
        <v>1</v>
      </c>
      <c r="N131" s="252" t="s">
        <v>40</v>
      </c>
      <c r="O131" s="93"/>
      <c r="P131" s="253">
        <f>O131*H131</f>
        <v>0</v>
      </c>
      <c r="Q131" s="253">
        <v>0</v>
      </c>
      <c r="R131" s="253">
        <f>Q131*H131</f>
        <v>0</v>
      </c>
      <c r="S131" s="253">
        <v>0</v>
      </c>
      <c r="T131" s="25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55" t="s">
        <v>743</v>
      </c>
      <c r="AT131" s="255" t="s">
        <v>149</v>
      </c>
      <c r="AU131" s="255" t="s">
        <v>84</v>
      </c>
      <c r="AY131" s="17" t="s">
        <v>147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7" t="s">
        <v>80</v>
      </c>
      <c r="BK131" s="145">
        <f>ROUND(I131*H131,2)</f>
        <v>0</v>
      </c>
      <c r="BL131" s="17" t="s">
        <v>743</v>
      </c>
      <c r="BM131" s="255" t="s">
        <v>744</v>
      </c>
    </row>
    <row r="132" s="2" customFormat="1" ht="24.15" customHeight="1">
      <c r="A132" s="40"/>
      <c r="B132" s="41"/>
      <c r="C132" s="244" t="s">
        <v>84</v>
      </c>
      <c r="D132" s="244" t="s">
        <v>149</v>
      </c>
      <c r="E132" s="245" t="s">
        <v>745</v>
      </c>
      <c r="F132" s="246" t="s">
        <v>746</v>
      </c>
      <c r="G132" s="247" t="s">
        <v>747</v>
      </c>
      <c r="H132" s="248">
        <v>1</v>
      </c>
      <c r="I132" s="249"/>
      <c r="J132" s="250">
        <f>ROUND(I132*H132,2)</f>
        <v>0</v>
      </c>
      <c r="K132" s="246" t="s">
        <v>1</v>
      </c>
      <c r="L132" s="43"/>
      <c r="M132" s="251" t="s">
        <v>1</v>
      </c>
      <c r="N132" s="252" t="s">
        <v>40</v>
      </c>
      <c r="O132" s="93"/>
      <c r="P132" s="253">
        <f>O132*H132</f>
        <v>0</v>
      </c>
      <c r="Q132" s="253">
        <v>0</v>
      </c>
      <c r="R132" s="253">
        <f>Q132*H132</f>
        <v>0</v>
      </c>
      <c r="S132" s="253">
        <v>0</v>
      </c>
      <c r="T132" s="25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55" t="s">
        <v>743</v>
      </c>
      <c r="AT132" s="255" t="s">
        <v>149</v>
      </c>
      <c r="AU132" s="255" t="s">
        <v>84</v>
      </c>
      <c r="AY132" s="17" t="s">
        <v>147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7" t="s">
        <v>80</v>
      </c>
      <c r="BK132" s="145">
        <f>ROUND(I132*H132,2)</f>
        <v>0</v>
      </c>
      <c r="BL132" s="17" t="s">
        <v>743</v>
      </c>
      <c r="BM132" s="255" t="s">
        <v>748</v>
      </c>
    </row>
    <row r="133" s="2" customFormat="1" ht="24.15" customHeight="1">
      <c r="A133" s="40"/>
      <c r="B133" s="41"/>
      <c r="C133" s="244" t="s">
        <v>87</v>
      </c>
      <c r="D133" s="244" t="s">
        <v>149</v>
      </c>
      <c r="E133" s="245" t="s">
        <v>749</v>
      </c>
      <c r="F133" s="246" t="s">
        <v>750</v>
      </c>
      <c r="G133" s="247" t="s">
        <v>747</v>
      </c>
      <c r="H133" s="248">
        <v>1</v>
      </c>
      <c r="I133" s="249"/>
      <c r="J133" s="250">
        <f>ROUND(I133*H133,2)</f>
        <v>0</v>
      </c>
      <c r="K133" s="246" t="s">
        <v>1</v>
      </c>
      <c r="L133" s="43"/>
      <c r="M133" s="251" t="s">
        <v>1</v>
      </c>
      <c r="N133" s="252" t="s">
        <v>40</v>
      </c>
      <c r="O133" s="93"/>
      <c r="P133" s="253">
        <f>O133*H133</f>
        <v>0</v>
      </c>
      <c r="Q133" s="253">
        <v>0</v>
      </c>
      <c r="R133" s="253">
        <f>Q133*H133</f>
        <v>0</v>
      </c>
      <c r="S133" s="253">
        <v>0</v>
      </c>
      <c r="T133" s="25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55" t="s">
        <v>743</v>
      </c>
      <c r="AT133" s="255" t="s">
        <v>149</v>
      </c>
      <c r="AU133" s="255" t="s">
        <v>84</v>
      </c>
      <c r="AY133" s="17" t="s">
        <v>147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7" t="s">
        <v>80</v>
      </c>
      <c r="BK133" s="145">
        <f>ROUND(I133*H133,2)</f>
        <v>0</v>
      </c>
      <c r="BL133" s="17" t="s">
        <v>743</v>
      </c>
      <c r="BM133" s="255" t="s">
        <v>751</v>
      </c>
    </row>
    <row r="134" s="2" customFormat="1" ht="24.15" customHeight="1">
      <c r="A134" s="40"/>
      <c r="B134" s="41"/>
      <c r="C134" s="244" t="s">
        <v>154</v>
      </c>
      <c r="D134" s="244" t="s">
        <v>149</v>
      </c>
      <c r="E134" s="245" t="s">
        <v>752</v>
      </c>
      <c r="F134" s="246" t="s">
        <v>753</v>
      </c>
      <c r="G134" s="247" t="s">
        <v>747</v>
      </c>
      <c r="H134" s="248">
        <v>1</v>
      </c>
      <c r="I134" s="249"/>
      <c r="J134" s="250">
        <f>ROUND(I134*H134,2)</f>
        <v>0</v>
      </c>
      <c r="K134" s="246" t="s">
        <v>1</v>
      </c>
      <c r="L134" s="43"/>
      <c r="M134" s="251" t="s">
        <v>1</v>
      </c>
      <c r="N134" s="252" t="s">
        <v>40</v>
      </c>
      <c r="O134" s="93"/>
      <c r="P134" s="253">
        <f>O134*H134</f>
        <v>0</v>
      </c>
      <c r="Q134" s="253">
        <v>0</v>
      </c>
      <c r="R134" s="253">
        <f>Q134*H134</f>
        <v>0</v>
      </c>
      <c r="S134" s="253">
        <v>0</v>
      </c>
      <c r="T134" s="25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55" t="s">
        <v>743</v>
      </c>
      <c r="AT134" s="255" t="s">
        <v>149</v>
      </c>
      <c r="AU134" s="255" t="s">
        <v>84</v>
      </c>
      <c r="AY134" s="17" t="s">
        <v>147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7" t="s">
        <v>80</v>
      </c>
      <c r="BK134" s="145">
        <f>ROUND(I134*H134,2)</f>
        <v>0</v>
      </c>
      <c r="BL134" s="17" t="s">
        <v>743</v>
      </c>
      <c r="BM134" s="255" t="s">
        <v>754</v>
      </c>
    </row>
    <row r="135" s="2" customFormat="1" ht="24.15" customHeight="1">
      <c r="A135" s="40"/>
      <c r="B135" s="41"/>
      <c r="C135" s="244" t="s">
        <v>172</v>
      </c>
      <c r="D135" s="244" t="s">
        <v>149</v>
      </c>
      <c r="E135" s="245" t="s">
        <v>755</v>
      </c>
      <c r="F135" s="246" t="s">
        <v>756</v>
      </c>
      <c r="G135" s="247" t="s">
        <v>757</v>
      </c>
      <c r="H135" s="248">
        <v>1</v>
      </c>
      <c r="I135" s="249"/>
      <c r="J135" s="250">
        <f>ROUND(I135*H135,2)</f>
        <v>0</v>
      </c>
      <c r="K135" s="246" t="s">
        <v>1</v>
      </c>
      <c r="L135" s="43"/>
      <c r="M135" s="251" t="s">
        <v>1</v>
      </c>
      <c r="N135" s="252" t="s">
        <v>40</v>
      </c>
      <c r="O135" s="93"/>
      <c r="P135" s="253">
        <f>O135*H135</f>
        <v>0</v>
      </c>
      <c r="Q135" s="253">
        <v>0</v>
      </c>
      <c r="R135" s="253">
        <f>Q135*H135</f>
        <v>0</v>
      </c>
      <c r="S135" s="253">
        <v>0</v>
      </c>
      <c r="T135" s="25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55" t="s">
        <v>743</v>
      </c>
      <c r="AT135" s="255" t="s">
        <v>149</v>
      </c>
      <c r="AU135" s="255" t="s">
        <v>84</v>
      </c>
      <c r="AY135" s="17" t="s">
        <v>147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7" t="s">
        <v>80</v>
      </c>
      <c r="BK135" s="145">
        <f>ROUND(I135*H135,2)</f>
        <v>0</v>
      </c>
      <c r="BL135" s="17" t="s">
        <v>743</v>
      </c>
      <c r="BM135" s="255" t="s">
        <v>758</v>
      </c>
    </row>
    <row r="136" s="2" customFormat="1" ht="24.15" customHeight="1">
      <c r="A136" s="40"/>
      <c r="B136" s="41"/>
      <c r="C136" s="244" t="s">
        <v>177</v>
      </c>
      <c r="D136" s="244" t="s">
        <v>149</v>
      </c>
      <c r="E136" s="245" t="s">
        <v>759</v>
      </c>
      <c r="F136" s="246" t="s">
        <v>760</v>
      </c>
      <c r="G136" s="247" t="s">
        <v>747</v>
      </c>
      <c r="H136" s="248">
        <v>1</v>
      </c>
      <c r="I136" s="249"/>
      <c r="J136" s="250">
        <f>ROUND(I136*H136,2)</f>
        <v>0</v>
      </c>
      <c r="K136" s="246" t="s">
        <v>1</v>
      </c>
      <c r="L136" s="43"/>
      <c r="M136" s="251" t="s">
        <v>1</v>
      </c>
      <c r="N136" s="252" t="s">
        <v>40</v>
      </c>
      <c r="O136" s="93"/>
      <c r="P136" s="253">
        <f>O136*H136</f>
        <v>0</v>
      </c>
      <c r="Q136" s="253">
        <v>0</v>
      </c>
      <c r="R136" s="253">
        <f>Q136*H136</f>
        <v>0</v>
      </c>
      <c r="S136" s="253">
        <v>0</v>
      </c>
      <c r="T136" s="25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55" t="s">
        <v>743</v>
      </c>
      <c r="AT136" s="255" t="s">
        <v>149</v>
      </c>
      <c r="AU136" s="255" t="s">
        <v>84</v>
      </c>
      <c r="AY136" s="17" t="s">
        <v>147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7" t="s">
        <v>80</v>
      </c>
      <c r="BK136" s="145">
        <f>ROUND(I136*H136,2)</f>
        <v>0</v>
      </c>
      <c r="BL136" s="17" t="s">
        <v>743</v>
      </c>
      <c r="BM136" s="255" t="s">
        <v>761</v>
      </c>
    </row>
    <row r="137" s="2" customFormat="1" ht="24.15" customHeight="1">
      <c r="A137" s="40"/>
      <c r="B137" s="41"/>
      <c r="C137" s="244" t="s">
        <v>182</v>
      </c>
      <c r="D137" s="244" t="s">
        <v>149</v>
      </c>
      <c r="E137" s="245" t="s">
        <v>762</v>
      </c>
      <c r="F137" s="246" t="s">
        <v>763</v>
      </c>
      <c r="G137" s="247" t="s">
        <v>747</v>
      </c>
      <c r="H137" s="248">
        <v>1</v>
      </c>
      <c r="I137" s="249"/>
      <c r="J137" s="250">
        <f>ROUND(I137*H137,2)</f>
        <v>0</v>
      </c>
      <c r="K137" s="246" t="s">
        <v>1</v>
      </c>
      <c r="L137" s="43"/>
      <c r="M137" s="302" t="s">
        <v>1</v>
      </c>
      <c r="N137" s="303" t="s">
        <v>40</v>
      </c>
      <c r="O137" s="304"/>
      <c r="P137" s="305">
        <f>O137*H137</f>
        <v>0</v>
      </c>
      <c r="Q137" s="305">
        <v>0</v>
      </c>
      <c r="R137" s="305">
        <f>Q137*H137</f>
        <v>0</v>
      </c>
      <c r="S137" s="305">
        <v>0</v>
      </c>
      <c r="T137" s="30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55" t="s">
        <v>743</v>
      </c>
      <c r="AT137" s="255" t="s">
        <v>149</v>
      </c>
      <c r="AU137" s="255" t="s">
        <v>84</v>
      </c>
      <c r="AY137" s="17" t="s">
        <v>147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7" t="s">
        <v>80</v>
      </c>
      <c r="BK137" s="145">
        <f>ROUND(I137*H137,2)</f>
        <v>0</v>
      </c>
      <c r="BL137" s="17" t="s">
        <v>743</v>
      </c>
      <c r="BM137" s="255" t="s">
        <v>764</v>
      </c>
    </row>
    <row r="138" s="2" customFormat="1" ht="6.96" customHeight="1">
      <c r="A138" s="40"/>
      <c r="B138" s="68"/>
      <c r="C138" s="69"/>
      <c r="D138" s="69"/>
      <c r="E138" s="69"/>
      <c r="F138" s="69"/>
      <c r="G138" s="69"/>
      <c r="H138" s="69"/>
      <c r="I138" s="69"/>
      <c r="J138" s="69"/>
      <c r="K138" s="69"/>
      <c r="L138" s="43"/>
      <c r="M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</row>
  </sheetData>
  <sheetProtection sheet="1" autoFilter="0" formatColumns="0" formatRows="0" objects="1" scenarios="1" spinCount="100000" saltValue="8pWCaVt+vomemqP7YNeIHlxxapU1F4tAVHmMqAVfiE+x0nLNE7BBUdg6w4GSK0+qFv54tmgt8PZHgcR4XG6How==" hashValue="QI3jBlOKKEWVpQkzGjGmvBsqjHuitie4xKer+evrhX8pa4iUrs5RdP42PQvvPnyha60muQ/JS+1+QbGH1p7NhQ==" algorithmName="SHA-512" password="CC35"/>
  <autoFilter ref="C127:K137"/>
  <mergeCells count="14">
    <mergeCell ref="E7:H7"/>
    <mergeCell ref="E9:H9"/>
    <mergeCell ref="E18:H18"/>
    <mergeCell ref="E27:H27"/>
    <mergeCell ref="E85:H85"/>
    <mergeCell ref="E87:H87"/>
    <mergeCell ref="D102:F102"/>
    <mergeCell ref="D103:F103"/>
    <mergeCell ref="D104:F104"/>
    <mergeCell ref="D105:F105"/>
    <mergeCell ref="D106:F10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HP-JANOVSKY\Dusan</dc:creator>
  <cp:lastModifiedBy>HP-JANOVSKY\Dusan</cp:lastModifiedBy>
  <dcterms:created xsi:type="dcterms:W3CDTF">2023-04-27T15:44:24Z</dcterms:created>
  <dcterms:modified xsi:type="dcterms:W3CDTF">2023-04-27T15:44:39Z</dcterms:modified>
</cp:coreProperties>
</file>